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firstSheet="34" activeTab="45"/>
  </bookViews>
  <sheets>
    <sheet name="Item1" sheetId="2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2" r:id="rId20"/>
    <sheet name="Item21" sheetId="23" r:id="rId21"/>
    <sheet name="Item22" sheetId="24" r:id="rId22"/>
    <sheet name="Item23" sheetId="25" r:id="rId23"/>
    <sheet name="Item24" sheetId="26" r:id="rId24"/>
    <sheet name="Item25" sheetId="27" r:id="rId25"/>
    <sheet name="Item26" sheetId="28" r:id="rId26"/>
    <sheet name="Item27" sheetId="29" r:id="rId27"/>
    <sheet name="Item28" sheetId="30" r:id="rId28"/>
    <sheet name="Item29" sheetId="31" r:id="rId29"/>
    <sheet name="Item30" sheetId="32" r:id="rId30"/>
    <sheet name="Item31" sheetId="33" r:id="rId31"/>
    <sheet name="Item32" sheetId="34" r:id="rId32"/>
    <sheet name="Item33" sheetId="35" r:id="rId33"/>
    <sheet name="Item34" sheetId="36" r:id="rId34"/>
    <sheet name="Item35" sheetId="37" r:id="rId35"/>
    <sheet name="Item36" sheetId="38" r:id="rId36"/>
    <sheet name="Item37" sheetId="40" r:id="rId37"/>
    <sheet name="Item38" sheetId="41" r:id="rId38"/>
    <sheet name="Item39" sheetId="42" r:id="rId39"/>
    <sheet name="Item40" sheetId="43" r:id="rId40"/>
    <sheet name="Item41" sheetId="44" r:id="rId41"/>
    <sheet name="Item42" sheetId="45" r:id="rId42"/>
    <sheet name="Item43" sheetId="46" r:id="rId43"/>
    <sheet name="Item44" sheetId="47" r:id="rId44"/>
    <sheet name="Item45" sheetId="48" r:id="rId45"/>
    <sheet name="TOTAL" sheetId="3" r:id="rId46"/>
    <sheet name="menores preços" sheetId="103" r:id="rId47"/>
  </sheets>
  <definedNames>
    <definedName name="_xlnm.Print_Area" localSheetId="45">TOTAL!$A$1:$F$50</definedName>
    <definedName name="_xlnm.Print_Titles" localSheetId="46">'menores preços'!$1:$2</definedName>
    <definedName name="_xlnm.Print_Titles" localSheetId="45">TOTAL!$1:$2</definedName>
  </definedNames>
  <calcPr calcId="145621"/>
</workbook>
</file>

<file path=xl/calcChain.xml><?xml version="1.0" encoding="utf-8"?>
<calcChain xmlns="http://schemas.openxmlformats.org/spreadsheetml/2006/main">
  <c r="E45" i="3" l="1"/>
  <c r="C33" i="3" l="1"/>
  <c r="D33" i="3"/>
  <c r="D64" i="103"/>
  <c r="C64" i="103"/>
  <c r="E92" i="103" l="1"/>
  <c r="B91" i="103" s="1"/>
  <c r="E90" i="103"/>
  <c r="B89" i="103" s="1"/>
  <c r="E88" i="103"/>
  <c r="B87" i="103" s="1"/>
  <c r="E86" i="103"/>
  <c r="B85" i="103" s="1"/>
  <c r="E84" i="103"/>
  <c r="B83" i="103" s="1"/>
  <c r="E82" i="103"/>
  <c r="B81" i="103" s="1"/>
  <c r="E80" i="103"/>
  <c r="B79" i="103" s="1"/>
  <c r="E78" i="103"/>
  <c r="B77" i="103" s="1"/>
  <c r="E76" i="103"/>
  <c r="B75" i="103" s="1"/>
  <c r="E74" i="103"/>
  <c r="B73" i="103" s="1"/>
  <c r="E72" i="103"/>
  <c r="B71" i="103" s="1"/>
  <c r="E70" i="103"/>
  <c r="B69" i="103" s="1"/>
  <c r="E68" i="103"/>
  <c r="B67" i="103" s="1"/>
  <c r="E66" i="103"/>
  <c r="B65" i="103" s="1"/>
  <c r="E64" i="103"/>
  <c r="B63" i="103" s="1"/>
  <c r="E62" i="103"/>
  <c r="B61" i="103" s="1"/>
  <c r="E60" i="103"/>
  <c r="B59" i="103" s="1"/>
  <c r="E58" i="103"/>
  <c r="B57" i="103" s="1"/>
  <c r="E56" i="103"/>
  <c r="B55" i="103" s="1"/>
  <c r="E54" i="103"/>
  <c r="B53" i="103" s="1"/>
  <c r="E52" i="103"/>
  <c r="B51" i="103" s="1"/>
  <c r="E50" i="103"/>
  <c r="B49" i="103" s="1"/>
  <c r="E48" i="103"/>
  <c r="B47" i="103" s="1"/>
  <c r="E46" i="103"/>
  <c r="B45" i="103" s="1"/>
  <c r="E44" i="103"/>
  <c r="B43" i="103" s="1"/>
  <c r="E42" i="103"/>
  <c r="B41" i="103" s="1"/>
  <c r="E40" i="103"/>
  <c r="B39" i="103" s="1"/>
  <c r="E38" i="103"/>
  <c r="B37" i="103" s="1"/>
  <c r="E36" i="103"/>
  <c r="B35" i="103" s="1"/>
  <c r="E34" i="103"/>
  <c r="B33" i="103" s="1"/>
  <c r="E32" i="103"/>
  <c r="B31" i="103" s="1"/>
  <c r="E30" i="103"/>
  <c r="B29" i="103" s="1"/>
  <c r="E28" i="103"/>
  <c r="B27" i="103" s="1"/>
  <c r="E26" i="103"/>
  <c r="B25" i="103" s="1"/>
  <c r="E24" i="103"/>
  <c r="B23" i="103" s="1"/>
  <c r="E22" i="103"/>
  <c r="B21" i="103" s="1"/>
  <c r="E20" i="103"/>
  <c r="B19" i="103" s="1"/>
  <c r="E18" i="103"/>
  <c r="B17" i="103" s="1"/>
  <c r="E16" i="103"/>
  <c r="B15" i="103" s="1"/>
  <c r="E14" i="103"/>
  <c r="B13" i="103" s="1"/>
  <c r="E12" i="103"/>
  <c r="B11" i="103" s="1"/>
  <c r="E10" i="103"/>
  <c r="B9" i="103" s="1"/>
  <c r="E8" i="103"/>
  <c r="B7" i="103" s="1"/>
  <c r="E6" i="103"/>
  <c r="B5" i="103" s="1"/>
  <c r="E4" i="103"/>
  <c r="B3" i="103" s="1"/>
  <c r="D92" i="103"/>
  <c r="C92" i="103"/>
  <c r="B92" i="103"/>
  <c r="D90" i="103"/>
  <c r="C90" i="103"/>
  <c r="B90" i="103"/>
  <c r="D88" i="103"/>
  <c r="C88" i="103"/>
  <c r="B88" i="103"/>
  <c r="D86" i="103"/>
  <c r="C86" i="103"/>
  <c r="B86" i="103"/>
  <c r="D84" i="103"/>
  <c r="C84" i="103"/>
  <c r="B84" i="103"/>
  <c r="D82" i="103"/>
  <c r="C82" i="103"/>
  <c r="B82" i="103"/>
  <c r="D80" i="103"/>
  <c r="C80" i="103"/>
  <c r="B80" i="103"/>
  <c r="D78" i="103"/>
  <c r="C78" i="103"/>
  <c r="B78" i="103"/>
  <c r="D76" i="103"/>
  <c r="C76" i="103"/>
  <c r="B76" i="103"/>
  <c r="D74" i="103"/>
  <c r="C74" i="103"/>
  <c r="B74" i="103"/>
  <c r="D72" i="103"/>
  <c r="C72" i="103"/>
  <c r="B72" i="103"/>
  <c r="D70" i="103"/>
  <c r="C70" i="103"/>
  <c r="B70" i="103"/>
  <c r="D68" i="103"/>
  <c r="C68" i="103"/>
  <c r="B68" i="103"/>
  <c r="D66" i="103"/>
  <c r="C66" i="103"/>
  <c r="B66" i="103"/>
  <c r="B64" i="103"/>
  <c r="D62" i="103"/>
  <c r="C62" i="103"/>
  <c r="B62" i="103"/>
  <c r="D60" i="103"/>
  <c r="C60" i="103"/>
  <c r="B60" i="103"/>
  <c r="D58" i="103"/>
  <c r="C58" i="103"/>
  <c r="B58" i="103"/>
  <c r="D56" i="103"/>
  <c r="C56" i="103"/>
  <c r="B56" i="103"/>
  <c r="D54" i="103"/>
  <c r="C54" i="103"/>
  <c r="B54" i="103"/>
  <c r="D52" i="103"/>
  <c r="C52" i="103"/>
  <c r="B52" i="103"/>
  <c r="D50" i="103"/>
  <c r="C50" i="103"/>
  <c r="B50" i="103"/>
  <c r="D48" i="103"/>
  <c r="C48" i="103"/>
  <c r="B48" i="103"/>
  <c r="D46" i="103"/>
  <c r="C46" i="103"/>
  <c r="B46" i="103"/>
  <c r="D44" i="103"/>
  <c r="C44" i="103"/>
  <c r="B44" i="103"/>
  <c r="D42" i="103"/>
  <c r="C42" i="103"/>
  <c r="B42" i="103"/>
  <c r="D40" i="103"/>
  <c r="C40" i="103"/>
  <c r="B40" i="103"/>
  <c r="D38" i="103"/>
  <c r="C38" i="103"/>
  <c r="B38" i="103"/>
  <c r="D36" i="103"/>
  <c r="C36" i="103"/>
  <c r="B36" i="103"/>
  <c r="D34" i="103"/>
  <c r="C34" i="103"/>
  <c r="B34" i="103"/>
  <c r="D32" i="103"/>
  <c r="C32" i="103"/>
  <c r="B32" i="103"/>
  <c r="D30" i="103"/>
  <c r="C30" i="103"/>
  <c r="B30" i="103"/>
  <c r="D28" i="103"/>
  <c r="C28" i="103"/>
  <c r="B28" i="103"/>
  <c r="D26" i="103"/>
  <c r="C26" i="103"/>
  <c r="B26" i="103"/>
  <c r="D24" i="103"/>
  <c r="C24" i="103"/>
  <c r="B24" i="103"/>
  <c r="D22" i="103"/>
  <c r="C22" i="103"/>
  <c r="B22" i="103"/>
  <c r="D20" i="103"/>
  <c r="C20" i="103"/>
  <c r="B20" i="103"/>
  <c r="D18" i="103"/>
  <c r="C18" i="103"/>
  <c r="B18" i="103"/>
  <c r="D16" i="103"/>
  <c r="C16" i="103"/>
  <c r="B16" i="103"/>
  <c r="D14" i="103"/>
  <c r="C14" i="103"/>
  <c r="B14" i="103"/>
  <c r="D12" i="103"/>
  <c r="C12" i="103"/>
  <c r="B12" i="103"/>
  <c r="D10" i="103"/>
  <c r="C10" i="103"/>
  <c r="B10" i="103"/>
  <c r="D8" i="103"/>
  <c r="C8" i="103"/>
  <c r="B8" i="103"/>
  <c r="D6" i="103"/>
  <c r="C6" i="103"/>
  <c r="B6" i="103"/>
  <c r="D4" i="103"/>
  <c r="C4" i="103"/>
  <c r="B4" i="103"/>
  <c r="F54" i="103" l="1"/>
  <c r="F64" i="103"/>
  <c r="F78" i="103"/>
  <c r="F8" i="103"/>
  <c r="G6" i="103" s="1"/>
  <c r="F10" i="103"/>
  <c r="G7" i="103" s="1"/>
  <c r="F18" i="103"/>
  <c r="G11" i="103" s="1"/>
  <c r="F22" i="103"/>
  <c r="G13" i="103" s="1"/>
  <c r="F32" i="103"/>
  <c r="F40" i="103"/>
  <c r="F38" i="103"/>
  <c r="F30" i="103"/>
  <c r="F46" i="103"/>
  <c r="F26" i="103"/>
  <c r="G15" i="103" s="1"/>
  <c r="F24" i="103"/>
  <c r="G14" i="103" s="1"/>
  <c r="F34" i="103"/>
  <c r="F36" i="103"/>
  <c r="F20" i="103"/>
  <c r="G12" i="103" s="1"/>
  <c r="F6" i="103"/>
  <c r="G5" i="103" s="1"/>
  <c r="F48" i="103"/>
  <c r="F50" i="103"/>
  <c r="F56" i="103"/>
  <c r="F66" i="103"/>
  <c r="F68" i="103"/>
  <c r="F70" i="103"/>
  <c r="F72" i="103"/>
  <c r="F80" i="103"/>
  <c r="F84" i="103"/>
  <c r="F86" i="103"/>
  <c r="F4" i="103"/>
  <c r="G4" i="103" s="1"/>
  <c r="F14" i="103"/>
  <c r="G9" i="103" s="1"/>
  <c r="F76" i="103"/>
  <c r="F52" i="103"/>
  <c r="F82" i="103"/>
  <c r="F62" i="103"/>
  <c r="F92" i="103"/>
  <c r="F16" i="103"/>
  <c r="G10" i="103" s="1"/>
  <c r="F12" i="103"/>
  <c r="G8" i="103" s="1"/>
  <c r="F28" i="103"/>
  <c r="F42" i="103"/>
  <c r="F44" i="103"/>
  <c r="F58" i="103"/>
  <c r="F60" i="103"/>
  <c r="F74" i="103"/>
  <c r="F88" i="103"/>
  <c r="F90" i="10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4" i="3"/>
  <c r="D35" i="3"/>
  <c r="D36" i="3"/>
  <c r="D37" i="3"/>
  <c r="D38" i="3"/>
  <c r="D39" i="3"/>
  <c r="D40" i="3"/>
  <c r="D42" i="3"/>
  <c r="D43" i="3"/>
  <c r="D44" i="3"/>
  <c r="D46" i="3"/>
  <c r="D47" i="3"/>
  <c r="D48" i="3"/>
  <c r="D49" i="3"/>
  <c r="C49" i="3"/>
  <c r="C48" i="3"/>
  <c r="C47" i="3"/>
  <c r="C46" i="3"/>
  <c r="C44" i="3"/>
  <c r="C43" i="3"/>
  <c r="C42" i="3"/>
  <c r="C40" i="3"/>
  <c r="C39" i="3"/>
  <c r="C38" i="3"/>
  <c r="C37" i="3"/>
  <c r="C36" i="3"/>
  <c r="C35" i="3"/>
  <c r="C34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B49" i="3"/>
  <c r="B48" i="3"/>
  <c r="B47" i="3"/>
  <c r="B46" i="3"/>
  <c r="B44" i="3"/>
  <c r="B43" i="3"/>
  <c r="B42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H23" i="48"/>
  <c r="F20" i="48"/>
  <c r="D20" i="48"/>
  <c r="I17" i="48"/>
  <c r="I16" i="48"/>
  <c r="I15" i="48"/>
  <c r="I14" i="48"/>
  <c r="I13" i="48"/>
  <c r="I12" i="48"/>
  <c r="I11" i="48"/>
  <c r="I10" i="48"/>
  <c r="I9" i="48"/>
  <c r="I8" i="48"/>
  <c r="I7" i="48"/>
  <c r="H23" i="47"/>
  <c r="B20" i="47" s="1"/>
  <c r="C20" i="47" s="1"/>
  <c r="I6" i="47" s="1"/>
  <c r="F20" i="47"/>
  <c r="D20" i="47"/>
  <c r="I17" i="47"/>
  <c r="I16" i="47"/>
  <c r="I15" i="47"/>
  <c r="I14" i="47"/>
  <c r="I13" i="47"/>
  <c r="I12" i="47"/>
  <c r="I11" i="47"/>
  <c r="I10" i="47"/>
  <c r="I9" i="47"/>
  <c r="I8" i="47"/>
  <c r="I7" i="47"/>
  <c r="H23" i="46"/>
  <c r="F20" i="46"/>
  <c r="D20" i="46"/>
  <c r="I17" i="46"/>
  <c r="I16" i="46"/>
  <c r="I15" i="46"/>
  <c r="I14" i="46"/>
  <c r="I13" i="46"/>
  <c r="I12" i="46"/>
  <c r="I11" i="46"/>
  <c r="I10" i="46"/>
  <c r="I9" i="46"/>
  <c r="I8" i="46"/>
  <c r="I7" i="46"/>
  <c r="H23" i="45"/>
  <c r="F20" i="45"/>
  <c r="D20" i="45"/>
  <c r="I17" i="45"/>
  <c r="I16" i="45"/>
  <c r="I15" i="45"/>
  <c r="I14" i="45"/>
  <c r="I13" i="45"/>
  <c r="I12" i="45"/>
  <c r="I11" i="45"/>
  <c r="I10" i="45"/>
  <c r="I9" i="45"/>
  <c r="H23" i="44"/>
  <c r="F20" i="44"/>
  <c r="D20" i="44"/>
  <c r="I17" i="44"/>
  <c r="I16" i="44"/>
  <c r="I15" i="44"/>
  <c r="I14" i="44"/>
  <c r="I13" i="44"/>
  <c r="I12" i="44"/>
  <c r="I11" i="44"/>
  <c r="I10" i="44"/>
  <c r="I9" i="44"/>
  <c r="I8" i="44"/>
  <c r="I7" i="44"/>
  <c r="H23" i="43"/>
  <c r="F20" i="43"/>
  <c r="D20" i="43"/>
  <c r="I17" i="43"/>
  <c r="I16" i="43"/>
  <c r="I15" i="43"/>
  <c r="I14" i="43"/>
  <c r="I13" i="43"/>
  <c r="I12" i="43"/>
  <c r="I11" i="43"/>
  <c r="I10" i="43"/>
  <c r="I9" i="43"/>
  <c r="I8" i="43"/>
  <c r="I7" i="43"/>
  <c r="H23" i="42"/>
  <c r="F20" i="42"/>
  <c r="D20" i="42"/>
  <c r="I17" i="42"/>
  <c r="I16" i="42"/>
  <c r="I15" i="42"/>
  <c r="I14" i="42"/>
  <c r="I13" i="42"/>
  <c r="I12" i="42"/>
  <c r="I11" i="42"/>
  <c r="I10" i="42"/>
  <c r="I9" i="42"/>
  <c r="I8" i="42"/>
  <c r="I7" i="42"/>
  <c r="H23" i="41"/>
  <c r="F20" i="41"/>
  <c r="D20" i="41"/>
  <c r="I17" i="41"/>
  <c r="I16" i="41"/>
  <c r="I15" i="41"/>
  <c r="I14" i="41"/>
  <c r="I13" i="41"/>
  <c r="I12" i="41"/>
  <c r="I11" i="41"/>
  <c r="I10" i="41"/>
  <c r="I9" i="41"/>
  <c r="I8" i="41"/>
  <c r="I7" i="41"/>
  <c r="H23" i="40"/>
  <c r="F20" i="40"/>
  <c r="D20" i="40"/>
  <c r="I17" i="40"/>
  <c r="I16" i="40"/>
  <c r="I15" i="40"/>
  <c r="I14" i="40"/>
  <c r="I13" i="40"/>
  <c r="I12" i="40"/>
  <c r="I11" i="40"/>
  <c r="I10" i="40"/>
  <c r="I9" i="40"/>
  <c r="I8" i="40"/>
  <c r="I7" i="40"/>
  <c r="I6" i="40"/>
  <c r="H23" i="38"/>
  <c r="B20" i="38" s="1"/>
  <c r="F20" i="38"/>
  <c r="D20" i="38"/>
  <c r="I17" i="38"/>
  <c r="I16" i="38"/>
  <c r="I15" i="38"/>
  <c r="I14" i="38"/>
  <c r="I13" i="38"/>
  <c r="I12" i="38"/>
  <c r="I11" i="38"/>
  <c r="I10" i="38"/>
  <c r="H23" i="37"/>
  <c r="F20" i="37"/>
  <c r="D20" i="37"/>
  <c r="I17" i="37"/>
  <c r="I16" i="37"/>
  <c r="I15" i="37"/>
  <c r="I14" i="37"/>
  <c r="I13" i="37"/>
  <c r="I12" i="37"/>
  <c r="I11" i="37"/>
  <c r="I10" i="37"/>
  <c r="I9" i="37"/>
  <c r="I8" i="37"/>
  <c r="I7" i="37"/>
  <c r="H23" i="36"/>
  <c r="F20" i="36"/>
  <c r="D20" i="36"/>
  <c r="I17" i="36"/>
  <c r="I16" i="36"/>
  <c r="I15" i="36"/>
  <c r="I14" i="36"/>
  <c r="I13" i="36"/>
  <c r="I12" i="36"/>
  <c r="H23" i="35"/>
  <c r="F20" i="35"/>
  <c r="D20" i="35"/>
  <c r="I17" i="35"/>
  <c r="I16" i="35"/>
  <c r="I15" i="35"/>
  <c r="I14" i="35"/>
  <c r="I13" i="35"/>
  <c r="I12" i="35"/>
  <c r="I11" i="35"/>
  <c r="I10" i="35"/>
  <c r="I9" i="35"/>
  <c r="I8" i="35"/>
  <c r="I7" i="35"/>
  <c r="I6" i="35"/>
  <c r="H23" i="34"/>
  <c r="F20" i="34"/>
  <c r="D20" i="34"/>
  <c r="I17" i="34"/>
  <c r="H23" i="33"/>
  <c r="B20" i="33" s="1"/>
  <c r="C20" i="33" s="1"/>
  <c r="I6" i="33" s="1"/>
  <c r="F20" i="33"/>
  <c r="D20" i="33"/>
  <c r="I17" i="33"/>
  <c r="I16" i="33"/>
  <c r="I15" i="33"/>
  <c r="I14" i="33"/>
  <c r="I13" i="33"/>
  <c r="I12" i="33"/>
  <c r="I11" i="33"/>
  <c r="I10" i="33"/>
  <c r="I9" i="33"/>
  <c r="I8" i="33"/>
  <c r="I7" i="33"/>
  <c r="H23" i="32"/>
  <c r="B20" i="32" s="1"/>
  <c r="F20" i="32"/>
  <c r="D20" i="32"/>
  <c r="I17" i="32"/>
  <c r="I16" i="32"/>
  <c r="I15" i="32"/>
  <c r="I14" i="32"/>
  <c r="I13" i="32"/>
  <c r="I12" i="32"/>
  <c r="I11" i="32"/>
  <c r="I10" i="32"/>
  <c r="H23" i="31"/>
  <c r="F20" i="31"/>
  <c r="D20" i="31"/>
  <c r="I17" i="31"/>
  <c r="I16" i="31"/>
  <c r="I15" i="31"/>
  <c r="I14" i="31"/>
  <c r="H23" i="30"/>
  <c r="F20" i="30"/>
  <c r="D20" i="30"/>
  <c r="I17" i="30"/>
  <c r="I16" i="30"/>
  <c r="I15" i="30"/>
  <c r="I14" i="30"/>
  <c r="I13" i="30"/>
  <c r="I12" i="30"/>
  <c r="I11" i="30"/>
  <c r="I10" i="30"/>
  <c r="I9" i="30"/>
  <c r="I8" i="30"/>
  <c r="H23" i="29"/>
  <c r="B20" i="29" s="1"/>
  <c r="F20" i="29"/>
  <c r="D20" i="29"/>
  <c r="I17" i="29"/>
  <c r="I16" i="29"/>
  <c r="I15" i="29"/>
  <c r="I14" i="29"/>
  <c r="I13" i="29"/>
  <c r="I12" i="29"/>
  <c r="H23" i="28"/>
  <c r="F20" i="28"/>
  <c r="D20" i="28"/>
  <c r="I17" i="28"/>
  <c r="I16" i="28"/>
  <c r="I15" i="28"/>
  <c r="I14" i="28"/>
  <c r="I13" i="28"/>
  <c r="I12" i="28"/>
  <c r="I11" i="28"/>
  <c r="I10" i="28"/>
  <c r="I9" i="28"/>
  <c r="I8" i="28"/>
  <c r="H23" i="27"/>
  <c r="F20" i="27"/>
  <c r="D20" i="27"/>
  <c r="I17" i="27"/>
  <c r="I16" i="27"/>
  <c r="I15" i="27"/>
  <c r="I14" i="27"/>
  <c r="I13" i="27"/>
  <c r="I12" i="27"/>
  <c r="I11" i="27"/>
  <c r="I10" i="27"/>
  <c r="I9" i="27"/>
  <c r="H23" i="26"/>
  <c r="F20" i="26"/>
  <c r="D20" i="26"/>
  <c r="I17" i="26"/>
  <c r="I16" i="26"/>
  <c r="I15" i="26"/>
  <c r="I14" i="26"/>
  <c r="I13" i="26"/>
  <c r="I12" i="26"/>
  <c r="I11" i="26"/>
  <c r="I10" i="26"/>
  <c r="I9" i="26"/>
  <c r="I8" i="26"/>
  <c r="I7" i="26"/>
  <c r="H23" i="25"/>
  <c r="F20" i="25"/>
  <c r="D20" i="25"/>
  <c r="I17" i="25"/>
  <c r="I16" i="25"/>
  <c r="I15" i="25"/>
  <c r="I14" i="25"/>
  <c r="I13" i="25"/>
  <c r="I12" i="25"/>
  <c r="I11" i="25"/>
  <c r="I10" i="25"/>
  <c r="I9" i="25"/>
  <c r="I8" i="25"/>
  <c r="I7" i="25"/>
  <c r="H23" i="24"/>
  <c r="F20" i="24"/>
  <c r="D20" i="24"/>
  <c r="I17" i="24"/>
  <c r="I16" i="24"/>
  <c r="I15" i="24"/>
  <c r="I14" i="24"/>
  <c r="I13" i="24"/>
  <c r="I12" i="24"/>
  <c r="I11" i="24"/>
  <c r="H23" i="23"/>
  <c r="B20" i="23" s="1"/>
  <c r="F20" i="23"/>
  <c r="D20" i="23"/>
  <c r="I17" i="23"/>
  <c r="I16" i="23"/>
  <c r="I15" i="23"/>
  <c r="I14" i="23"/>
  <c r="I13" i="23"/>
  <c r="I12" i="23"/>
  <c r="I11" i="23"/>
  <c r="I10" i="23"/>
  <c r="I9" i="23"/>
  <c r="I8" i="23"/>
  <c r="H23" i="22"/>
  <c r="F20" i="22"/>
  <c r="D20" i="22"/>
  <c r="I17" i="22"/>
  <c r="I16" i="22"/>
  <c r="I15" i="22"/>
  <c r="I14" i="22"/>
  <c r="I13" i="22"/>
  <c r="I12" i="22"/>
  <c r="I11" i="22"/>
  <c r="I10" i="22"/>
  <c r="H23" i="21"/>
  <c r="F20" i="21"/>
  <c r="D20" i="21"/>
  <c r="I17" i="21"/>
  <c r="H23" i="20"/>
  <c r="F20" i="20"/>
  <c r="D20" i="20"/>
  <c r="H23" i="19"/>
  <c r="B20" i="19" s="1"/>
  <c r="C20" i="19" s="1"/>
  <c r="I6" i="19" s="1"/>
  <c r="F20" i="19"/>
  <c r="D20" i="19"/>
  <c r="H23" i="18"/>
  <c r="B20" i="18" s="1"/>
  <c r="C20" i="18" s="1"/>
  <c r="I6" i="18" s="1"/>
  <c r="F20" i="18"/>
  <c r="D20" i="18"/>
  <c r="H23" i="17"/>
  <c r="F20" i="17"/>
  <c r="D20" i="17"/>
  <c r="H23" i="16"/>
  <c r="F20" i="16"/>
  <c r="D20" i="16"/>
  <c r="I17" i="16"/>
  <c r="I16" i="16"/>
  <c r="I15" i="16"/>
  <c r="H23" i="15"/>
  <c r="B20" i="15" s="1"/>
  <c r="F20" i="15"/>
  <c r="D20" i="15"/>
  <c r="I17" i="15"/>
  <c r="I16" i="15"/>
  <c r="I15" i="15"/>
  <c r="I14" i="15"/>
  <c r="C20" i="46" l="1"/>
  <c r="I6" i="46" s="1"/>
  <c r="C20" i="32"/>
  <c r="B20" i="27"/>
  <c r="C20" i="27" s="1"/>
  <c r="I8" i="27" s="1"/>
  <c r="B20" i="26"/>
  <c r="C20" i="26" s="1"/>
  <c r="I6" i="26" s="1"/>
  <c r="C20" i="23"/>
  <c r="B20" i="24"/>
  <c r="C20" i="24" s="1"/>
  <c r="B20" i="22"/>
  <c r="C20" i="22" s="1"/>
  <c r="I9" i="22" s="1"/>
  <c r="C20" i="38"/>
  <c r="I9" i="38" s="1"/>
  <c r="C20" i="29"/>
  <c r="I11" i="29" s="1"/>
  <c r="B20" i="28"/>
  <c r="B20" i="21"/>
  <c r="C20" i="21" s="1"/>
  <c r="I16" i="21" s="1"/>
  <c r="I17" i="19"/>
  <c r="I16" i="19"/>
  <c r="I15" i="19"/>
  <c r="I14" i="19"/>
  <c r="I13" i="19"/>
  <c r="I12" i="19"/>
  <c r="I11" i="19"/>
  <c r="I10" i="19"/>
  <c r="I9" i="19"/>
  <c r="I8" i="19"/>
  <c r="I7" i="19"/>
  <c r="I17" i="18"/>
  <c r="I15" i="18"/>
  <c r="I16" i="18"/>
  <c r="I14" i="18"/>
  <c r="I11" i="18"/>
  <c r="I13" i="18"/>
  <c r="I12" i="18"/>
  <c r="I10" i="18"/>
  <c r="I9" i="18"/>
  <c r="I7" i="18"/>
  <c r="I8" i="18"/>
  <c r="B20" i="17"/>
  <c r="C20" i="17" s="1"/>
  <c r="B20" i="16"/>
  <c r="C20" i="16" s="1"/>
  <c r="I14" i="16" s="1"/>
  <c r="B20" i="31"/>
  <c r="C20" i="31" s="1"/>
  <c r="B20" i="34"/>
  <c r="B20" i="35"/>
  <c r="B20" i="36"/>
  <c r="B20" i="37"/>
  <c r="C20" i="37" s="1"/>
  <c r="B20" i="40"/>
  <c r="C20" i="40" s="1"/>
  <c r="B20" i="41"/>
  <c r="B20" i="42"/>
  <c r="B20" i="43"/>
  <c r="B20" i="44"/>
  <c r="B20" i="45"/>
  <c r="C20" i="45" s="1"/>
  <c r="B20" i="46"/>
  <c r="F93" i="103"/>
  <c r="I5" i="40"/>
  <c r="I4" i="46"/>
  <c r="I3" i="46"/>
  <c r="E20" i="46" s="1"/>
  <c r="D22" i="46" s="1"/>
  <c r="I4" i="33"/>
  <c r="I3" i="33"/>
  <c r="I5" i="33"/>
  <c r="I5" i="47"/>
  <c r="I4" i="47"/>
  <c r="I3" i="47"/>
  <c r="E20" i="47" s="1"/>
  <c r="D22" i="47" s="1"/>
  <c r="B20" i="30"/>
  <c r="C20" i="30" s="1"/>
  <c r="B20" i="48"/>
  <c r="C20" i="48" s="1"/>
  <c r="I6" i="48" s="1"/>
  <c r="I5" i="23"/>
  <c r="I4" i="23"/>
  <c r="I5" i="18"/>
  <c r="I4" i="18"/>
  <c r="I3" i="18"/>
  <c r="E20" i="18" s="1"/>
  <c r="D22" i="18" s="1"/>
  <c r="I5" i="19"/>
  <c r="I4" i="19"/>
  <c r="I3" i="19"/>
  <c r="C20" i="15"/>
  <c r="B20" i="25"/>
  <c r="C20" i="25" s="1"/>
  <c r="I6" i="25" s="1"/>
  <c r="B20" i="20"/>
  <c r="C20" i="20" s="1"/>
  <c r="D4" i="3"/>
  <c r="C4" i="3"/>
  <c r="B4" i="3"/>
  <c r="H23" i="14"/>
  <c r="B20" i="14" s="1"/>
  <c r="F20" i="14"/>
  <c r="D20" i="14"/>
  <c r="I17" i="14"/>
  <c r="I16" i="14"/>
  <c r="I15" i="14"/>
  <c r="I14" i="14"/>
  <c r="I13" i="14"/>
  <c r="I12" i="14"/>
  <c r="I11" i="14"/>
  <c r="H23" i="13"/>
  <c r="B20" i="13" s="1"/>
  <c r="F20" i="13"/>
  <c r="D20" i="13"/>
  <c r="I17" i="13"/>
  <c r="I16" i="13"/>
  <c r="I15" i="13"/>
  <c r="I14" i="13"/>
  <c r="I13" i="13"/>
  <c r="I12" i="13"/>
  <c r="I11" i="13"/>
  <c r="I10" i="13"/>
  <c r="H23" i="12"/>
  <c r="B20" i="12" s="1"/>
  <c r="F20" i="12"/>
  <c r="D20" i="12"/>
  <c r="I17" i="12"/>
  <c r="I16" i="12"/>
  <c r="I15" i="12"/>
  <c r="I14" i="12"/>
  <c r="H23" i="11"/>
  <c r="B20" i="11" s="1"/>
  <c r="C20" i="11" s="1"/>
  <c r="I6" i="11" s="1"/>
  <c r="F20" i="11"/>
  <c r="D20" i="11"/>
  <c r="I17" i="11"/>
  <c r="I16" i="11"/>
  <c r="I15" i="11"/>
  <c r="I14" i="11"/>
  <c r="H23" i="10"/>
  <c r="B20" i="10"/>
  <c r="F20" i="10"/>
  <c r="D20" i="10"/>
  <c r="I17" i="10"/>
  <c r="I16" i="10"/>
  <c r="I15" i="10"/>
  <c r="I14" i="10"/>
  <c r="I13" i="10"/>
  <c r="I12" i="10"/>
  <c r="I11" i="10"/>
  <c r="I10" i="10"/>
  <c r="I9" i="10"/>
  <c r="I8" i="10"/>
  <c r="I7" i="10"/>
  <c r="H23" i="9"/>
  <c r="B20" i="9" s="1"/>
  <c r="F20" i="9"/>
  <c r="D20" i="9"/>
  <c r="H23" i="8"/>
  <c r="B20" i="8" s="1"/>
  <c r="F20" i="8"/>
  <c r="D20" i="8"/>
  <c r="I17" i="8"/>
  <c r="I16" i="8"/>
  <c r="I15" i="8"/>
  <c r="I14" i="8"/>
  <c r="I13" i="8"/>
  <c r="I12" i="8"/>
  <c r="I11" i="8"/>
  <c r="I10" i="8"/>
  <c r="I9" i="8"/>
  <c r="I8" i="8"/>
  <c r="I7" i="8"/>
  <c r="H23" i="7"/>
  <c r="B20" i="7" s="1"/>
  <c r="F20" i="7"/>
  <c r="D20" i="7"/>
  <c r="I17" i="7"/>
  <c r="I16" i="7"/>
  <c r="I15" i="7"/>
  <c r="I14" i="7"/>
  <c r="I13" i="7"/>
  <c r="I12" i="7"/>
  <c r="I11" i="7"/>
  <c r="I10" i="7"/>
  <c r="H23" i="6"/>
  <c r="B20" i="6" s="1"/>
  <c r="F20" i="6"/>
  <c r="D20" i="6"/>
  <c r="I17" i="6"/>
  <c r="I16" i="6"/>
  <c r="I15" i="6"/>
  <c r="I14" i="6"/>
  <c r="I13" i="6"/>
  <c r="I12" i="6"/>
  <c r="I11" i="6"/>
  <c r="H23" i="5"/>
  <c r="B20" i="5" s="1"/>
  <c r="F20" i="5"/>
  <c r="D20" i="5"/>
  <c r="I17" i="5"/>
  <c r="I16" i="5"/>
  <c r="I15" i="5"/>
  <c r="I14" i="5"/>
  <c r="I13" i="5"/>
  <c r="I12" i="5"/>
  <c r="I11" i="5"/>
  <c r="I10" i="5"/>
  <c r="I9" i="5"/>
  <c r="I8" i="5"/>
  <c r="I7" i="5"/>
  <c r="H23" i="4"/>
  <c r="F20" i="4"/>
  <c r="D20" i="4"/>
  <c r="H23" i="2"/>
  <c r="B20" i="2" s="1"/>
  <c r="C20" i="2" s="1"/>
  <c r="I6" i="2" s="1"/>
  <c r="B5" i="3"/>
  <c r="D5" i="3"/>
  <c r="D6" i="3"/>
  <c r="D7" i="3"/>
  <c r="D8" i="3"/>
  <c r="D9" i="3"/>
  <c r="D10" i="3"/>
  <c r="D11" i="3"/>
  <c r="D12" i="3"/>
  <c r="D13" i="3"/>
  <c r="D14" i="3"/>
  <c r="C14" i="3"/>
  <c r="C13" i="3"/>
  <c r="C12" i="3"/>
  <c r="C11" i="3"/>
  <c r="C10" i="3"/>
  <c r="C9" i="3"/>
  <c r="C8" i="3"/>
  <c r="C7" i="3"/>
  <c r="C6" i="3"/>
  <c r="C5" i="3"/>
  <c r="B14" i="3"/>
  <c r="B13" i="3"/>
  <c r="B12" i="3"/>
  <c r="B11" i="3"/>
  <c r="B10" i="3"/>
  <c r="B9" i="3"/>
  <c r="B8" i="3"/>
  <c r="B7" i="3"/>
  <c r="B6" i="3"/>
  <c r="D3" i="3"/>
  <c r="C3" i="3"/>
  <c r="B3" i="3"/>
  <c r="F20" i="2"/>
  <c r="D20" i="2"/>
  <c r="I12" i="2"/>
  <c r="I13" i="2"/>
  <c r="I14" i="2"/>
  <c r="I15" i="2"/>
  <c r="I16" i="2"/>
  <c r="I17" i="2"/>
  <c r="I10" i="2"/>
  <c r="I9" i="2"/>
  <c r="I8" i="2"/>
  <c r="I11" i="2"/>
  <c r="I6" i="8"/>
  <c r="I5" i="46" l="1"/>
  <c r="I6" i="27"/>
  <c r="I7" i="27"/>
  <c r="I5" i="27"/>
  <c r="I6" i="45"/>
  <c r="I8" i="45"/>
  <c r="I7" i="45"/>
  <c r="I4" i="45"/>
  <c r="E20" i="45" s="1"/>
  <c r="D22" i="45" s="1"/>
  <c r="E46" i="3" s="1"/>
  <c r="F46" i="3" s="1"/>
  <c r="I3" i="45"/>
  <c r="I5" i="45"/>
  <c r="C20" i="44"/>
  <c r="C20" i="43"/>
  <c r="C20" i="42"/>
  <c r="I6" i="42" s="1"/>
  <c r="C20" i="41"/>
  <c r="I6" i="41" s="1"/>
  <c r="I4" i="40"/>
  <c r="I3" i="40"/>
  <c r="E20" i="40" s="1"/>
  <c r="D22" i="40" s="1"/>
  <c r="D23" i="40" s="1"/>
  <c r="I7" i="38"/>
  <c r="I8" i="38"/>
  <c r="I5" i="37"/>
  <c r="I6" i="37"/>
  <c r="I4" i="37"/>
  <c r="I3" i="37"/>
  <c r="E20" i="37"/>
  <c r="D22" i="37" s="1"/>
  <c r="E37" i="3" s="1"/>
  <c r="F37" i="3" s="1"/>
  <c r="G37" i="3" s="1"/>
  <c r="C20" i="35"/>
  <c r="E20" i="33"/>
  <c r="D22" i="33" s="1"/>
  <c r="D23" i="33" s="1"/>
  <c r="I8" i="32"/>
  <c r="I9" i="32"/>
  <c r="I6" i="32"/>
  <c r="I7" i="32"/>
  <c r="I3" i="32"/>
  <c r="I4" i="32"/>
  <c r="I5" i="32"/>
  <c r="I4" i="27"/>
  <c r="I3" i="27"/>
  <c r="I5" i="26"/>
  <c r="I4" i="26"/>
  <c r="I3" i="26"/>
  <c r="E20" i="26" s="1"/>
  <c r="D22" i="26" s="1"/>
  <c r="E26" i="3" s="1"/>
  <c r="F26" i="3" s="1"/>
  <c r="G26" i="3" s="1"/>
  <c r="I9" i="24"/>
  <c r="I10" i="24"/>
  <c r="I7" i="24"/>
  <c r="I8" i="24"/>
  <c r="I5" i="24"/>
  <c r="I6" i="24"/>
  <c r="I4" i="24"/>
  <c r="I3" i="24"/>
  <c r="E20" i="24" s="1"/>
  <c r="D22" i="24" s="1"/>
  <c r="D23" i="24" s="1"/>
  <c r="I6" i="23"/>
  <c r="I7" i="23"/>
  <c r="I3" i="23"/>
  <c r="E20" i="23" s="1"/>
  <c r="D22" i="23" s="1"/>
  <c r="D23" i="23" s="1"/>
  <c r="I5" i="22"/>
  <c r="I8" i="22"/>
  <c r="I6" i="22"/>
  <c r="I7" i="22"/>
  <c r="I3" i="22"/>
  <c r="I4" i="22"/>
  <c r="I5" i="38"/>
  <c r="I6" i="38"/>
  <c r="I3" i="38"/>
  <c r="I4" i="38"/>
  <c r="C20" i="36"/>
  <c r="C20" i="34"/>
  <c r="I16" i="34" s="1"/>
  <c r="I12" i="31"/>
  <c r="I13" i="31"/>
  <c r="I10" i="31"/>
  <c r="I11" i="31"/>
  <c r="I5" i="31"/>
  <c r="I8" i="31"/>
  <c r="I9" i="31"/>
  <c r="I6" i="31"/>
  <c r="I7" i="31"/>
  <c r="E20" i="31"/>
  <c r="D22" i="31" s="1"/>
  <c r="D23" i="31" s="1"/>
  <c r="I4" i="31"/>
  <c r="I3" i="31"/>
  <c r="I6" i="30"/>
  <c r="I7" i="30"/>
  <c r="I9" i="29"/>
  <c r="I10" i="29"/>
  <c r="I5" i="29"/>
  <c r="I8" i="29"/>
  <c r="I3" i="29"/>
  <c r="I7" i="29"/>
  <c r="I4" i="29"/>
  <c r="I6" i="29"/>
  <c r="C20" i="28"/>
  <c r="I14" i="21"/>
  <c r="I15" i="21"/>
  <c r="I12" i="21"/>
  <c r="I13" i="21"/>
  <c r="I10" i="21"/>
  <c r="I11" i="21"/>
  <c r="I8" i="21"/>
  <c r="I9" i="21"/>
  <c r="I6" i="21"/>
  <c r="I7" i="21"/>
  <c r="I3" i="21"/>
  <c r="I4" i="21"/>
  <c r="I5" i="21"/>
  <c r="I16" i="20"/>
  <c r="I17" i="20"/>
  <c r="I14" i="20"/>
  <c r="I15" i="20"/>
  <c r="I12" i="20"/>
  <c r="I13" i="20"/>
  <c r="I10" i="20"/>
  <c r="I11" i="20"/>
  <c r="I8" i="20"/>
  <c r="I9" i="20"/>
  <c r="I6" i="20"/>
  <c r="I7" i="20"/>
  <c r="E20" i="19"/>
  <c r="D22" i="19" s="1"/>
  <c r="E19" i="3" s="1"/>
  <c r="F19" i="3" s="1"/>
  <c r="G19" i="3" s="1"/>
  <c r="I16" i="17"/>
  <c r="I17" i="17"/>
  <c r="I14" i="17"/>
  <c r="I15" i="17"/>
  <c r="I12" i="17"/>
  <c r="I13" i="17"/>
  <c r="I10" i="17"/>
  <c r="I11" i="17"/>
  <c r="I8" i="17"/>
  <c r="I9" i="17"/>
  <c r="I4" i="17"/>
  <c r="I7" i="17"/>
  <c r="I3" i="17"/>
  <c r="I6" i="17"/>
  <c r="I5" i="17"/>
  <c r="I12" i="16"/>
  <c r="I13" i="16"/>
  <c r="I10" i="16"/>
  <c r="I11" i="16"/>
  <c r="I8" i="16"/>
  <c r="I9" i="16"/>
  <c r="I5" i="16"/>
  <c r="I6" i="16"/>
  <c r="I7" i="16"/>
  <c r="I4" i="16"/>
  <c r="I3" i="16"/>
  <c r="I12" i="15"/>
  <c r="I13" i="15"/>
  <c r="I10" i="15"/>
  <c r="I11" i="15"/>
  <c r="I8" i="15"/>
  <c r="I9" i="15"/>
  <c r="I6" i="15"/>
  <c r="I7" i="15"/>
  <c r="C20" i="14"/>
  <c r="C20" i="13"/>
  <c r="I9" i="13" s="1"/>
  <c r="C20" i="12"/>
  <c r="I13" i="12" s="1"/>
  <c r="I13" i="11"/>
  <c r="I12" i="11"/>
  <c r="I11" i="11"/>
  <c r="I10" i="11"/>
  <c r="I9" i="11"/>
  <c r="I8" i="11"/>
  <c r="I7" i="11"/>
  <c r="C20" i="7"/>
  <c r="I7" i="2"/>
  <c r="C20" i="10"/>
  <c r="I6" i="10" s="1"/>
  <c r="E23" i="3"/>
  <c r="F23" i="3" s="1"/>
  <c r="G23" i="3" s="1"/>
  <c r="D23" i="47"/>
  <c r="E48" i="3"/>
  <c r="F48" i="3" s="1"/>
  <c r="D23" i="46"/>
  <c r="E47" i="3"/>
  <c r="F47" i="3" s="1"/>
  <c r="C20" i="6"/>
  <c r="D23" i="18"/>
  <c r="E18" i="3"/>
  <c r="F18" i="3" s="1"/>
  <c r="G18" i="3" s="1"/>
  <c r="D23" i="37"/>
  <c r="D23" i="45"/>
  <c r="I5" i="30"/>
  <c r="I4" i="30"/>
  <c r="I3" i="30"/>
  <c r="E20" i="30" s="1"/>
  <c r="D22" i="30" s="1"/>
  <c r="I3" i="48"/>
  <c r="I5" i="48"/>
  <c r="I4" i="48"/>
  <c r="I3" i="20"/>
  <c r="I5" i="20"/>
  <c r="I4" i="20"/>
  <c r="I4" i="25"/>
  <c r="I3" i="25"/>
  <c r="E20" i="25" s="1"/>
  <c r="D22" i="25" s="1"/>
  <c r="I5" i="25"/>
  <c r="I5" i="15"/>
  <c r="I4" i="15"/>
  <c r="I3" i="15"/>
  <c r="I3" i="11"/>
  <c r="I4" i="11"/>
  <c r="I5" i="11"/>
  <c r="I3" i="2"/>
  <c r="E20" i="2"/>
  <c r="D22" i="2" s="1"/>
  <c r="I5" i="2"/>
  <c r="I4" i="2"/>
  <c r="I4" i="7"/>
  <c r="I4" i="6"/>
  <c r="I4" i="12"/>
  <c r="B20" i="4"/>
  <c r="C20" i="4" s="1"/>
  <c r="C20" i="8"/>
  <c r="E20" i="8" s="1"/>
  <c r="C20" i="5"/>
  <c r="I6" i="5" s="1"/>
  <c r="C20" i="9"/>
  <c r="E20" i="48" l="1"/>
  <c r="D22" i="48" s="1"/>
  <c r="D23" i="48" s="1"/>
  <c r="E20" i="27"/>
  <c r="D22" i="27" s="1"/>
  <c r="D23" i="27" s="1"/>
  <c r="I5" i="44"/>
  <c r="I6" i="44"/>
  <c r="I4" i="44"/>
  <c r="I3" i="44"/>
  <c r="I5" i="43"/>
  <c r="I6" i="43"/>
  <c r="I4" i="43"/>
  <c r="I3" i="43"/>
  <c r="E20" i="43" s="1"/>
  <c r="D22" i="43" s="1"/>
  <c r="I4" i="42"/>
  <c r="I5" i="42"/>
  <c r="I3" i="42"/>
  <c r="E20" i="42" s="1"/>
  <c r="D22" i="42" s="1"/>
  <c r="I4" i="41"/>
  <c r="I5" i="41"/>
  <c r="I3" i="41"/>
  <c r="E39" i="3"/>
  <c r="F39" i="3" s="1"/>
  <c r="G39" i="3" s="1"/>
  <c r="I4" i="35"/>
  <c r="I5" i="35"/>
  <c r="I3" i="35"/>
  <c r="E20" i="35" s="1"/>
  <c r="D22" i="35" s="1"/>
  <c r="I14" i="34"/>
  <c r="I15" i="34"/>
  <c r="I12" i="34"/>
  <c r="I13" i="34"/>
  <c r="E33" i="3"/>
  <c r="F33" i="3" s="1"/>
  <c r="G33" i="3" s="1"/>
  <c r="E20" i="32"/>
  <c r="D22" i="32" s="1"/>
  <c r="E32" i="3"/>
  <c r="F32" i="3" s="1"/>
  <c r="G32" i="3" s="1"/>
  <c r="D23" i="32"/>
  <c r="D23" i="26"/>
  <c r="E24" i="3"/>
  <c r="F24" i="3" s="1"/>
  <c r="G24" i="3" s="1"/>
  <c r="E20" i="22"/>
  <c r="D22" i="22" s="1"/>
  <c r="E20" i="38"/>
  <c r="D22" i="38" s="1"/>
  <c r="E38" i="3" s="1"/>
  <c r="F38" i="3" s="1"/>
  <c r="G38" i="3" s="1"/>
  <c r="I10" i="36"/>
  <c r="I11" i="36"/>
  <c r="I8" i="36"/>
  <c r="I9" i="36"/>
  <c r="I6" i="36"/>
  <c r="I7" i="36"/>
  <c r="I4" i="36"/>
  <c r="I5" i="36"/>
  <c r="I3" i="36"/>
  <c r="I10" i="34"/>
  <c r="I11" i="34"/>
  <c r="I8" i="34"/>
  <c r="I9" i="34"/>
  <c r="I6" i="34"/>
  <c r="I7" i="34"/>
  <c r="I4" i="34"/>
  <c r="I5" i="34"/>
  <c r="I3" i="34"/>
  <c r="E31" i="3"/>
  <c r="F31" i="3" s="1"/>
  <c r="G31" i="3" s="1"/>
  <c r="E20" i="29"/>
  <c r="D22" i="29" s="1"/>
  <c r="I6" i="28"/>
  <c r="I7" i="28"/>
  <c r="I4" i="28"/>
  <c r="I5" i="28"/>
  <c r="I3" i="28"/>
  <c r="E20" i="28" s="1"/>
  <c r="D22" i="28" s="1"/>
  <c r="D23" i="28" s="1"/>
  <c r="E20" i="21"/>
  <c r="D22" i="21" s="1"/>
  <c r="D23" i="21" s="1"/>
  <c r="E20" i="20"/>
  <c r="D22" i="20" s="1"/>
  <c r="E20" i="3" s="1"/>
  <c r="F20" i="3" s="1"/>
  <c r="G20" i="3" s="1"/>
  <c r="D23" i="19"/>
  <c r="E20" i="17"/>
  <c r="D22" i="17" s="1"/>
  <c r="D23" i="17" s="1"/>
  <c r="E20" i="16"/>
  <c r="D22" i="16" s="1"/>
  <c r="E16" i="3" s="1"/>
  <c r="F16" i="3" s="1"/>
  <c r="G16" i="3" s="1"/>
  <c r="E20" i="15"/>
  <c r="D22" i="15" s="1"/>
  <c r="E15" i="3" s="1"/>
  <c r="F15" i="3" s="1"/>
  <c r="G15" i="3" s="1"/>
  <c r="I9" i="14"/>
  <c r="I10" i="14"/>
  <c r="I7" i="14"/>
  <c r="I8" i="14"/>
  <c r="I3" i="14"/>
  <c r="E20" i="14" s="1"/>
  <c r="D22" i="14" s="1"/>
  <c r="E14" i="3" s="1"/>
  <c r="F14" i="3" s="1"/>
  <c r="G14" i="3" s="1"/>
  <c r="I6" i="14"/>
  <c r="I5" i="14"/>
  <c r="I4" i="14"/>
  <c r="I7" i="13"/>
  <c r="I8" i="13"/>
  <c r="I3" i="13"/>
  <c r="E20" i="13" s="1"/>
  <c r="D22" i="13" s="1"/>
  <c r="D23" i="13" s="1"/>
  <c r="I6" i="13"/>
  <c r="I4" i="13"/>
  <c r="I5" i="13"/>
  <c r="I11" i="12"/>
  <c r="I12" i="12"/>
  <c r="I3" i="12"/>
  <c r="I9" i="12"/>
  <c r="I10" i="12"/>
  <c r="I7" i="12"/>
  <c r="I8" i="12"/>
  <c r="I5" i="12"/>
  <c r="I6" i="12"/>
  <c r="E20" i="11"/>
  <c r="D22" i="11" s="1"/>
  <c r="D23" i="11" s="1"/>
  <c r="I3" i="10"/>
  <c r="I4" i="10"/>
  <c r="I5" i="10"/>
  <c r="I8" i="7"/>
  <c r="I9" i="7"/>
  <c r="I6" i="7"/>
  <c r="I7" i="7"/>
  <c r="I3" i="7"/>
  <c r="I5" i="7"/>
  <c r="I9" i="6"/>
  <c r="I10" i="6"/>
  <c r="I7" i="6"/>
  <c r="I8" i="6"/>
  <c r="I3" i="6"/>
  <c r="I6" i="6"/>
  <c r="I5" i="6"/>
  <c r="I16" i="4"/>
  <c r="I17" i="4"/>
  <c r="I14" i="4"/>
  <c r="I15" i="4"/>
  <c r="I12" i="4"/>
  <c r="I13" i="4"/>
  <c r="I10" i="4"/>
  <c r="I11" i="4"/>
  <c r="I8" i="4"/>
  <c r="I9" i="4"/>
  <c r="I6" i="4"/>
  <c r="I7" i="4"/>
  <c r="I16" i="9"/>
  <c r="I17" i="9"/>
  <c r="I14" i="9"/>
  <c r="I15" i="9"/>
  <c r="I12" i="9"/>
  <c r="I13" i="9"/>
  <c r="I10" i="9"/>
  <c r="I11" i="9"/>
  <c r="I8" i="9"/>
  <c r="I9" i="9"/>
  <c r="I6" i="9"/>
  <c r="I7" i="9"/>
  <c r="D23" i="25"/>
  <c r="E25" i="3"/>
  <c r="F25" i="3" s="1"/>
  <c r="G25" i="3" s="1"/>
  <c r="E49" i="3"/>
  <c r="F49" i="3" s="1"/>
  <c r="D23" i="30"/>
  <c r="E30" i="3"/>
  <c r="F30" i="3" s="1"/>
  <c r="G30" i="3" s="1"/>
  <c r="I3" i="4"/>
  <c r="I5" i="4"/>
  <c r="I4" i="4"/>
  <c r="E3" i="3"/>
  <c r="F3" i="3" s="1"/>
  <c r="D23" i="2"/>
  <c r="I5" i="9"/>
  <c r="I3" i="9"/>
  <c r="I4" i="9"/>
  <c r="I4" i="5"/>
  <c r="I5" i="5"/>
  <c r="I3" i="5"/>
  <c r="E20" i="5" s="1"/>
  <c r="D22" i="5" s="1"/>
  <c r="E20" i="9"/>
  <c r="D22" i="9" s="1"/>
  <c r="I3" i="8"/>
  <c r="D22" i="8"/>
  <c r="I5" i="8"/>
  <c r="I4" i="8"/>
  <c r="E27" i="3" l="1"/>
  <c r="F27" i="3" s="1"/>
  <c r="G27" i="3" s="1"/>
  <c r="E20" i="44"/>
  <c r="D22" i="44" s="1"/>
  <c r="D23" i="44"/>
  <c r="E44" i="3"/>
  <c r="F44" i="3" s="1"/>
  <c r="G44" i="3" s="1"/>
  <c r="D23" i="43"/>
  <c r="E43" i="3"/>
  <c r="F43" i="3" s="1"/>
  <c r="G43" i="3" s="1"/>
  <c r="E42" i="3"/>
  <c r="F42" i="3" s="1"/>
  <c r="G42" i="3" s="1"/>
  <c r="D23" i="42"/>
  <c r="E20" i="41"/>
  <c r="D22" i="41" s="1"/>
  <c r="E40" i="3" s="1"/>
  <c r="F40" i="3" s="1"/>
  <c r="G40" i="3" s="1"/>
  <c r="D23" i="41"/>
  <c r="D23" i="35"/>
  <c r="E35" i="3"/>
  <c r="F35" i="3" s="1"/>
  <c r="G35" i="3" s="1"/>
  <c r="D23" i="22"/>
  <c r="E22" i="3"/>
  <c r="F22" i="3" s="1"/>
  <c r="G22" i="3" s="1"/>
  <c r="D23" i="38"/>
  <c r="E20" i="36"/>
  <c r="D22" i="36" s="1"/>
  <c r="D23" i="36" s="1"/>
  <c r="E20" i="34"/>
  <c r="D22" i="34" s="1"/>
  <c r="D23" i="34" s="1"/>
  <c r="D23" i="29"/>
  <c r="E29" i="3"/>
  <c r="F29" i="3" s="1"/>
  <c r="G29" i="3" s="1"/>
  <c r="E28" i="3"/>
  <c r="F28" i="3" s="1"/>
  <c r="G28" i="3" s="1"/>
  <c r="E21" i="3"/>
  <c r="F21" i="3" s="1"/>
  <c r="G21" i="3" s="1"/>
  <c r="D23" i="20"/>
  <c r="E17" i="3"/>
  <c r="F17" i="3" s="1"/>
  <c r="G17" i="3" s="1"/>
  <c r="D23" i="16"/>
  <c r="D23" i="15"/>
  <c r="D23" i="14"/>
  <c r="E13" i="3"/>
  <c r="F13" i="3" s="1"/>
  <c r="G13" i="3" s="1"/>
  <c r="E20" i="12"/>
  <c r="D22" i="12" s="1"/>
  <c r="E12" i="3" s="1"/>
  <c r="F12" i="3" s="1"/>
  <c r="G12" i="3" s="1"/>
  <c r="E11" i="3"/>
  <c r="F11" i="3" s="1"/>
  <c r="G11" i="3" s="1"/>
  <c r="E20" i="10"/>
  <c r="D22" i="10" s="1"/>
  <c r="E20" i="7"/>
  <c r="D22" i="7" s="1"/>
  <c r="E7" i="3" s="1"/>
  <c r="F7" i="3" s="1"/>
  <c r="G7" i="3" s="1"/>
  <c r="E20" i="6"/>
  <c r="D22" i="6" s="1"/>
  <c r="D23" i="6" s="1"/>
  <c r="E20" i="4"/>
  <c r="D22" i="4" s="1"/>
  <c r="D23" i="4" s="1"/>
  <c r="E9" i="3"/>
  <c r="F9" i="3" s="1"/>
  <c r="G9" i="3" s="1"/>
  <c r="D23" i="9"/>
  <c r="D23" i="5"/>
  <c r="E5" i="3"/>
  <c r="F5" i="3" s="1"/>
  <c r="G5" i="3" s="1"/>
  <c r="G3" i="3"/>
  <c r="E8" i="3"/>
  <c r="F8" i="3" s="1"/>
  <c r="G8" i="3" s="1"/>
  <c r="D23" i="8"/>
  <c r="E36" i="3" l="1"/>
  <c r="F36" i="3" s="1"/>
  <c r="G36" i="3" s="1"/>
  <c r="E34" i="3"/>
  <c r="F34" i="3" s="1"/>
  <c r="G34" i="3" s="1"/>
  <c r="D23" i="12"/>
  <c r="D23" i="10"/>
  <c r="E10" i="3"/>
  <c r="F10" i="3" s="1"/>
  <c r="G10" i="3" s="1"/>
  <c r="D23" i="7"/>
  <c r="E6" i="3"/>
  <c r="F6" i="3" s="1"/>
  <c r="G6" i="3" s="1"/>
  <c r="E4" i="3"/>
  <c r="F4" i="3" s="1"/>
  <c r="G4" i="3" s="1"/>
  <c r="F50" i="3" l="1"/>
</calcChain>
</file>

<file path=xl/sharedStrings.xml><?xml version="1.0" encoding="utf-8"?>
<sst xmlns="http://schemas.openxmlformats.org/spreadsheetml/2006/main" count="1526" uniqueCount="242">
  <si>
    <t>ITEM 1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</si>
  <si>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</si>
  <si>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</si>
  <si>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</si>
  <si>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</si>
  <si>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</si>
  <si>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</si>
  <si>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</si>
  <si>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</si>
  <si>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</si>
  <si>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</si>
  <si>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</si>
  <si>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</si>
  <si>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</si>
  <si>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</si>
  <si>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</si>
  <si>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</si>
  <si>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</si>
  <si>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</si>
  <si>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</si>
  <si>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</si>
  <si>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</si>
  <si>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</si>
  <si>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</si>
  <si>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</si>
  <si>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</si>
  <si>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</si>
  <si>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</si>
  <si>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</si>
  <si>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</si>
  <si>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</si>
  <si>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</si>
  <si>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</si>
  <si>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</si>
  <si>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</si>
  <si>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</si>
  <si>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</si>
  <si>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</si>
  <si>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</si>
  <si>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</si>
  <si>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</si>
  <si>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</si>
  <si>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</si>
  <si>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</si>
  <si>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</si>
  <si>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</si>
  <si>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</si>
  <si>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</si>
  <si>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</si>
  <si>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</si>
  <si>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</si>
  <si>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</si>
  <si>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</si>
  <si>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</si>
  <si>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</si>
  <si>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</si>
  <si>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</si>
  <si>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</si>
  <si>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</si>
  <si>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</si>
  <si>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</si>
  <si>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</si>
  <si>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</si>
  <si>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</si>
  <si>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</si>
  <si>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</si>
  <si>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</si>
  <si>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ITEM 38</t>
  </si>
  <si>
    <t>ITEM 39</t>
  </si>
  <si>
    <t>ITEM 40</t>
  </si>
  <si>
    <t>ITEM 41</t>
  </si>
  <si>
    <t>ITEM 42</t>
  </si>
  <si>
    <t>ITEM 43</t>
  </si>
  <si>
    <t>ITEM 44</t>
  </si>
  <si>
    <t>ITEM 45</t>
  </si>
  <si>
    <t>MATERIAL OU SERVIÇO</t>
  </si>
  <si>
    <t>MENORES PREÇOS OFERTADOS</t>
  </si>
  <si>
    <t>VALOR TOTAL - MENORES PREÇOS COLETADOS</t>
  </si>
  <si>
    <t>Fornec.</t>
  </si>
  <si>
    <t>TELEVISOR LED, com as seguintes características:
• Diagonal entre 30 a 32 polegadas;
• Conversor digital integrado;
• Cor preta.
• Potência stand by com selo Procel classe A;
• Fonte bivolt 110-220 V 
• Conexões
 Mínimo de 1 (uma) entradas HDMI;
 Mínimo de 1 (uma) entrada USB 2.0 ou superior com capacidade de reprodução de áudio, vídeo e musicas em alta resolução direto de dispositivo USB (Pen Drive);
 Mínimo de 1(uma) entrada de áudio /vídeo.
 Mínimo de uma entrada RF para TV aberta.
• Controle remoto munido das pilhas necessárias para o primeiro uso.
• Garantia de no mínimo 360 dias.</t>
  </si>
  <si>
    <t>SUPORTE PARA FIXAÇÃO DE TV LED EM PAREDE, com as seguintes características:
•  Com braço articulado para movimentação, em metal, com acabamento em cor preta;
•  Compatível com televisores com tela diagonal de 30 a 32 polegadas;
•  Compatível com padrão de furação Vesa 75x75 / 100x100 / 200x100 / 200x200;</t>
  </si>
  <si>
    <t>SMART TV LED, com as seguintes características:
• Diagonal entre 55 a 60 polegadas;
• Cor preta.
• Resolução de imagem mínima Full HD;
• Conversor digital integrado;
• Potência stand by com selo Procel classe A;
• Fonte bivolt 110-220 V
Conexões
 Mínimo de 2 (duas) entradas HDMI;
 Mínimo de 1 (uma) entrada USB 2.0 ou superior com capacidade de reprodução de áudio, vídeo e musicas em alta resolução direto de dispositivo USB (Pen Drive);
 Mínimo de 1 (uma) entrada de áudio/ vídeo;
 Mínimo de uma entrada RF para TV aberta e uma para TV a Cabo;
 Mínimo de uma entrada Ethernet (LAN);
 Wi-fi integrado.
• O sistema operacional deve permitir que se configure manualmente o endereço do servidor proxy e a porta usada para acessá-lo;
• Controle remoto munido das pilhas necessárias;
• Com um dos seguintes padrões de furação VESA, 400x300, 400x400, 600x200 ou 600x400 mm;
•  Alimentação bi volt: 110 – 220 v/60hz;
•  Acompanhado de base para uso em mesa;
•  Cor preta;
•  Menu em Português.
• Garantia de no mínimo 360 dias.</t>
  </si>
  <si>
    <t>APARELHO TELEFÔNICO SEM FIO, com as seguintes características,
• Tecnologia DECT 6.0;
• Tecla localizadora de monofone;
• Tempo de flash: 300ms (trezentos  milissegundos);
• Indicador de bateria fraca;
• Ajuste de volume de recepção (monofone);
• Ajuste de volume de campainha;
• Seleção tom/pulso;
• Tecla Flash, rediscar e mudo;
• Acompanha Bateria/pilha recarregável com duração de no mínimo 90 horas em modo repouso e mínimo de 9 horas em uso contínuo;
• Fonte bivolt 110-220 V;
• Compatível com os padrões, protocolos e sinalizações do sistema brasileiro de telecomunicações;
• Embalagem individual, em material reciclável;
• Cor preta, grafite, argila, cinza ou branca.
• Garantia de no mínimo 90 dias.</t>
  </si>
  <si>
    <t>APARELHO TELEFÔNICO, com as seguintes características:
• Ajuste de volume de campainha;
• Seleção tom/pulso;
• Tecla Flash, rediscar, pausa e mudo;
• Tempo de flash: 300ms (trezentos  milissegundos);
• Cor preta, grafite, argila ou branca;
• Compatível com os padrões, protocolos e sinalizações do sistema brasileiro de telecomunicações;
• Embalagem individual, em material reciclável.</t>
  </si>
  <si>
    <t>MEGAFONE, com as seguintes características:
• Microfone de mão com controle de volume
• Botão liga/desliga
• Som de alerta (sirene)
• Potência mínima de 35 w
• Memoria interna para gravações de no mínimo 8 segundos.
• Garantia de no mínimo 90 dias.</t>
  </si>
  <si>
    <t>CAFETEIRA, com as seguintes especificações:
• Jarra em aço inox;
• Filtro permanente removível;
• Capacidade mínima de 1 litro;
• Indicador do nível de água;
• Alimentação elétrica: 127V ou bivolt.
• Garantia de no mínimo 360 dias.</t>
  </si>
  <si>
    <t>CAFETEIRA, com as seguintes especificações:
• Jarra em aço inox;
• Filtro permanente removível;
• Capacidade mínima de 1 litro;
• Indicador do nível de água;
• Alimentação elétrica: 220V ou bivolt.
• Garantia de no mínimo 360 dias.</t>
  </si>
  <si>
    <t>FORNO DE MICRO-ONDAS, com as seguintes especificações:
• Capacidade (câmara do alimento) entre 30 e 35 litros;
• Voltagem: 127V;
• Prato giratório removível;
• Display e menu com funções em português;
• Trava de segurança.
• Selo Procel A</t>
  </si>
  <si>
    <t>FORNO DE MICRO-ONDAS, com as seguintes especificações:
• Capacidade (câmara do alimento) entre 30 e 35 litros;
• Voltagem: 220 V;
• Prato giratório removível;
• Display e menu com funções em português;
• Trava de segurança.
• Selo Procel A</t>
  </si>
  <si>
    <t>REFRIGERADOR, com as seguintes especificações:
• Tipo frigobar;
• Volume interno total: 75 a 80 litros; 
• Selo Procel Classe A;
• Tensão elétrica: 127 V;
• Degelo automático ou bandeja de degelo;
• Prateleiras removíveis;
• Portas reversíveis;
• Controle de temperatura;
• Cor branca.</t>
  </si>
  <si>
    <t>REFRIGERADOR, com as seguintes especificações:
• Tipo frigobar;
• Volume interno total: 75 a 80 litros; 
• Selo Procel Classe A;
• Tensão elétrica: 220V;
• Degelo automático ou bandeja de degelo;
• Prateleiras removíveis;
• Portas reversíveis;
• Controle de temperatura;
• Cor branca.</t>
  </si>
  <si>
    <t xml:space="preserve"> BEBEDOURO DE COLUNA, com as seguintes especificações:
• Tipo garrafão;
• Selo de conformidade Inmetro;
• Acomodação para garrafão de 10 e 20 litros;
• Capacidade de fornecimento de água gelada : 1,20 l/h ou superior;
• Tensão elétrica: 127V ou bivolt;
• Gabinete com laterais e base confeccionadas em aço carbono galvanizado ou chapa eletrozincada;
• Pingadeira com tampo removível;
• Acionamento para água gelada e natural;
• Gás refrigerante ecológico.
• Cor branca.
• Em conformidade com a norma ABNT NBR 16236:2013 e possuir Selo INMETRO</t>
  </si>
  <si>
    <t>BEBEDOURO DE COLUNA, com as seguintes especificações:
• Tipo garrafão;
• Selo de conformidade Inmetro;
• Acomodação para garrafão de 10 e 20 litros;
• Capacidade de fornecimento de água gelada : 1,20 l/h ou superior;
• Tensão elétrica: 220V ou bivolt;
• Gabinete com laterais e base confeccionadas em aço carbono galvanizado ou chapa eletrozincada;
• Pingadeira com tampo removível;
• Acionamento para água gelada e natural;
• Gás refrigerante ecológico.
• Cor branca.
• Em conformidade com a norma ABNT NBR 16236:2013 e possuir Selo INMETRO</t>
  </si>
  <si>
    <t>BEBEDOURO DE COLUNA TIPO PRESSÃO, com as seguintes especificações:
• Certificado pelo Inmetro;
• Tensão Elétrica 127V;
• Gabinete com laterais e base confeccionada em aço;
• Com 2 torneiras de pressão em latão cromado, uma para jato outra para copo;
• Pia em aço inoxidável;
• Filtro de água com carvão ativado, para reter partículas sólidas e gosto de cloro;
• Capacidade de refrigeração para atendimento médio de 20 pessoas/hora.
• Gás refrigerante ecológico.
• Em conformidade com a norma ABNT NBR 16236:2013 e possuir Selo INMETRO</t>
  </si>
  <si>
    <t>BEBEDOURO DE COLUNA TIPO PRESSÃO, com as seguintes especificações:
• Certificado pelo Inmetro;
• Tensão Elétrica 220V;
• Gabinete com laterais e base confeccionada em aço;
• Com 2 torneiras de pressão em latão cromado, uma para jato outra para copo;
• Pia em aço inoxidável;
• Filtro de água com carvão ativado, para reter partículas sólidas e gosto de cloro;
• Capacidade de refrigeração para atendimento médio de 20 pessoas/hora.
• Gás refrigerante ecológico.
• Em conformidade com a norma ABNT NBR 16236:2013 e possuir Selo INMETRO</t>
  </si>
  <si>
    <t>VENTILADOR DE COLUNA, com as seguintes especificações:
• Grade de metal;
• Diâmetro da grade: 65 cm, admitida variação de ± 5 cm;
• Tensão: bivolt;
• Coluna regulável, com altura mínima de 1,5m na posição distendida;
• Mecanismo oscilante e controle de velocidade.
• Garantia de no mínimo 360 dias.</t>
  </si>
  <si>
    <t>APARELHO DE DVD PLAYER, com as seguintes características:
• Com controle remoto (pilhas inclusas);
• Cabos de Áudio/Video;
• Compatíveis com as mídias DVD, DVD-R, DVD-RW,DVD+R,DVD+RW,Áudio CD, CD, CD-R, CD-RW;
• Compatível com formatos MP3, WMA, JPEG, DIVX;
• Entrada USB (no mínimo uma);
• Saídas: Vídeo Composto, Coaxial, Áudio  Analógico;
• Alimentação bi volt: 110 – 220 v/60hz;
• Garantia de no mínimo 180 dias.</t>
  </si>
  <si>
    <t>REFRIGERADOR, com as seguintes especificações:
• Volume interno total: mínimo de 340 litros; 
• Selo Procel Classe A;
• Tensão elétrica: 127 V;
• Frost free;
• Prateleiras removíveis;
• Portas reversíveis;
• Controle de temperatura;
• Fluído refrigerante ecológico
• Cor branca.</t>
  </si>
  <si>
    <t>REFRIGERADOR, com as seguintes especificações:
• Volume interno total: mínimo de 340 litros; 
• Selo Procel Classe A;
• Tensão elétrica: 220 V;
• Frost free;
• Prateleiras removíveis;
• Portas reversíveis;
• Controle de temperatura;
• Fluído refrigerante ecológico
• Cor branca.</t>
  </si>
  <si>
    <t>FREEZER VERTICAL FROST FREE, com as seguintes especificações: 
• Capacidade : mínimo de 200 litros;
• Selo Procel classe A;
• Fluído refrigerante ecológico;
• Com gavetas removíveis;
• Controle de temperatura;
• Tensão elétrica: 127 V;
• Cor branca.</t>
  </si>
  <si>
    <t>FREEZER VERTICAL FROST FREE, com as seguintes especificações: 
• Capacidade: mínimo de 200 litros;
• Selo Procel classe A;
• Fluído refrigerante ecológico;
• Com gavetas removíveis;
• Controle de temperatura;
• Tensão elétrica: 220 V;
• Cor branca.</t>
  </si>
  <si>
    <t>VENTILADOR DE PAREDE, com as seguintes especificações:
• Grade de metal;
• Diâmetro da grade: 100 cm, admitida variação de ± 5 cm;
• Rotação mínima: 1000 r.p.m.
• Tensão: bivolt (110 – 220v);
• Regulagem de inclinação.
• Garantia de no mínimo 360 dias.</t>
  </si>
  <si>
    <t>CAFETEIRA ELÉTRICA INDUSTRIAL, com as seguintes características;
• Depósito em aço inox;
• Capacidade para 20 litros de café pronto;
• Termostato regulável na faixa de 20º C a 120º C.
• Tensão elétrica: 220 v;
• Potência mínima de aquecimento: 4000 W;
• Acompanha coador de pano.
• Garantia de no mínimo 180 dias.</t>
  </si>
  <si>
    <t>LIQUIDIFICADOR INDUSTRIAL, com as seguintes características;
• Com gabinete/corpo e copo em inox;
• Capacidade do copo: 1,5 a 2 litros;
• Com tecla/botão liga/desliga
• Com função pulsar
• Base antiderrapante;
• Potência: 800 W ou superior
• Tensão elétrica: 127 V
• Garantia de no mínimo 180 dias.</t>
  </si>
  <si>
    <t>LIQUIDIFICADOR INDUSTRIAL, com as seguintes características;
• Com gabinete/corpo e copo em inox;
• Capacidade do copo: 1,5 a 2 litros;
• Com tecla/botão liga/desliga
• Com função pulsar
• Base antiderrapante;
• Potência: 800 W ou superior
• Tensão elétrica: 220 V
• Garantia de no mínimo 180 dias.</t>
  </si>
  <si>
    <t>KIT DE MICROFONE SEM FIO DE MÃO, DUPLO, COM RECEPTOR UHF, com as seguintes especificações;
Acompanha 2 (dois) microfones com características:
• Cápsula: Dinâmica
• Frequência de trabalho: UHF
• Resposta frequência: 40Hz a 16KHz (ou faixa mais ampla)
• Potência de saída: mínimo de 10mW
• Emissão de espúrios: menor ou igual a 40dB (with carrier)
• Estabilidade de frequência: mínimo de 0,0005%
• Padrão polar Super Cardioide
• Alimentação dos microfones: a pilhas
Acompanha 1 (um) receptor UHF duplo com características:
• Quantidade de receptores UHF por kit: 1 (um)
• Estabilidade 10PPM
• Frequência de trabalho: UHF
• Oscilador PLL
• Impedância de saída: 600 Ohms (ou menor)
• Máximo desvio de frequência: 50Hz
• Rejeição de espúrios: 75dB típico
• Rejeição de imagem: 85dB típico
• Relação sinal/ruído: maior ou igual a 105dB
• T.H.D. (distorção harmônica total): menor ou igual a 0.5% @ 1KHz
• Resposta frequência: 40Hz a 16KHz (ou faixa mais ampla)
• 2 (duas) saídas independentes balanceadas (XLR)
• Sensibilidade:1.6uV @ sinad =12Db
• Garantia de no mínimo 90 dias.
Em nenhuma hipótese os microfones devem ser considerados separadamente do receptor, pois deve haver compatibilidade entre ambos.</t>
  </si>
  <si>
    <t>KIT DE MICROFONE LAPELA SEM FIO COM TRANSMISSOR E RECEPTOR UHF, com as seguintes características:
• O kit acompanha Transmissor e Receptor com Display LCD Multifuncional mais microfone lapela.
• Função Auto-Scan
• Busca automática de frequência
• Sincronização por infravermelho
• Baixo ruído de manuseio
• Saída XLR balanceada e P10 não balanceada
• Sistema headset, lapela e instrumento
• Faixa de frequência: UHF
• Modo FM (Banda larga)
• Distância entre canais: mínimo de 0,25MHz
• Estabilidade: ±0,005%
• Faixa dinâmica: 100dB
• Desvio máximo:  ±45kHz com limitador de nível
• Resposta em frequência: 60Hz-18kHz (±3dB) ou faixa mais ampla
• Relação S/N: maior ou igual a 98dB
• T.H.D.: menor ou igual a 0,5%
• Alcance mínimo: 80m
• Acompanha cabo P10/P10
• Acompanha cabo P10/P2
• Acompanha fonte de alimentação bivolt
Características do Receptor:
• Entrada de antena: BNC / 50Ω
• Sensibilidade: 7dBuV (90dB S/N)
• Com Faixa de ajuste de sensibilidade
• Rejeição de ruídos: maior ou igual a 75dB
• Nível de saída: mínimo de +400mVp.
• Display LCD
• Alimentação por fonte chaveada externa ou 110/220V VAC
Características do Transmissor:
• Saída de RF: mínimo de 15mW (Alta), mínimo de 3mW (Baixa);
• Display LCD
• Rejeição a ruídos: -60dB;
• Alimentação a pilhas
• Garantia de no mínimo 90 dias.
Em nenhuma hipótese os itens do kit (microfone, transmissor e receptor) devem ser considerados separadamente, pois deve haver compatibilidade entre microfone lapela, transmissor e receptor.</t>
  </si>
  <si>
    <t>MICROFONE DE MÃO COM FIO
• Tipo: Dinâmico
• Resposta de Frequência: 50Hz a 15kHz
• Padrão Polar: Cardióide
• Impedância: 600 Ohms
• Conector XLR
• Sensibilidade: -52dBV/PA a 1kHz;
• Com chave liga e desliga
• Garantia de no mínimo 90 dias.</t>
  </si>
  <si>
    <t>CÂMERA DIGITAL SEMIPROFISSIONAL
• Tipo: Semiprofissional
• Resolução mínima: 18 MP
• Zoom Óptico: mínimo 3x 
• Modos de disparo: automático, manual e programado.
• Sensor: CCD ou CMOS
• Monitor/Display: 3 polegadas
• Abertura do diafragma: f/3.0 - 5.9
• Captura de Vídeo em HD ou FullHD
• Compatível cartões de memória SD, SDHC e SDXC
• Conectividade USB
• Alimentação a Pilhas</t>
  </si>
  <si>
    <t>CAIXA DE SOM AMPLIFICADA ATIVA - PORTÁTIL
• Potência 160 W RMS
• Entradas Auxiliar (RCA), USB e SD Card
• 1 (uma) Entrada para Microfone com fio (P10 ou XLR 3 pinos)
• Efeito Reverb e Delay para os microfones
• Controle de Volume Master
• Falante 12 Polegadas com drive piezoelétrico
• Equalização de 03 vias Grave Médio e Agudo
• Alimentação AC com fonte chaveada externa ou diretamente 127/220 VAC
• Dimensões aproximadas (A x L x P): 59cm x 37cm x 31cm
• Desejável possuir alça e rodinhas para transporte.
• Garantia de no mínimo 90 dias.</t>
  </si>
  <si>
    <t>CAIXA ACÚSTICA AMPLIFICADA ATIVA PROFISSIONAL
• Resposta de Frequência: 35Hz a 20KHz (ou faixa mais ampla)
• Sistema Bass-Reflex 2 vias
• Woofer de 15 Polegadas
• Corneta com drive de titânio de 1 Polegada
• Potência : 300W RMS
• Impedância: 8Ω
• Divisor de frequência: corte em 3,5 kHz
• Máximo SPL: maior ou igual a 129dB
• 2 (duas) entradas P10 para microfone
• 1 (uma) entrada RCA estéreo
• 1 (uma) saída RCA estéreo
• Alimentação 127/220 VAC (60Hz)
• Garantia de no mínimo 90 dias.</t>
  </si>
  <si>
    <t>PACOTE DE MICROFONE SEM FIO COM TRANSMISSOR PORTÁTIL UHF PARA SISTEMA DE FILMAGEM.
Especificação do Transmissor
• Tipo de sinal de frequência: UHF (Ultra High Frequency) 
• Tipo de oscilador: Sintetizador PLL controlado por cristal
• Tipo de antena: fio de comprimento de onda de ¼
• Saída de fone de ouvido: φ3,5 mm (5/32 polegadas) mini-jack estéreo
• Visualização: LCD
• Adaptador de receptor para encaixar em cima da câmera
Especificação do Microfone
• Tipo de sinal de frequência: UHF (Ultra High Frequency) 
• Tipo de oscilador: Sintetizador PLL controlado por cristal 
• Tipo de Emissão: F3E
• Tipo de Cápsula: Dinâmica 
• Diretividade: Unidirecional 
• Visualização: LCD</t>
  </si>
  <si>
    <t>CÂMERA FILMADORA SEMIPROFISSIONAL
• Sensor: CMOS
• Pixels bruto: Aprox. 6.648.000 pixels
• Pixels efetivos de imagens em movimento em 16 por 9: Aprox. 6.140.000 pixels
• Iluminação Mínima: 3 lx (modo Low LUX, obturador 1/30)
• Velocidade do obturador: 1/8 - 1/10000 (Controle Manual da Velocidade do Obturador)
• Íris: Entre F1,8 - F3,4
• Equilíbrio de Branco: Auto, Outdoor (5800K), indoor (3200K), One-push (Touch panel)
• Entrada Mic: Minijack estéreo (x 1) 3,5 mm de diâmetro
• Entrada de áudio: XLR 3 pinos (fêmea) (x 2), LINE/MIC/MIC +48 V selecionável
• Saída A/V: Conector Remoto A/V
• Saída de Vídeo Componente: Conector Remoto A/V
• USB: Dispositivo USB, mini-AB/Hi-Speed (x 1)
• Saída de fones de ouvido: Minijack estéreo (x 1) 3,5mm de diâmetro
• Remoto: Minijack estéreo (2,5mm) de diâmetro
• Saída HDMI: Conector HDMI (x 1)
• Monitor LCD acoplado: mínimo de 3,5 polegadas, faixa de aspecto 16 por 9; 921 600 pontos (1920 x 480)
• Visor: 1,1 cm (tipo 0,45, faixa de aspecto 16 por 9) 1 226 880 pontos equivalente (852 x 3 [RGB] x 480)
• Microfone: Microfone estéreo 2 canais
• Mídia de Gravação: Memory Stick PRO Duo(Mark2), Memory Stick PRO-HG Duo,Memory Stick PRO- HG Duo HX, Cartão de Memória SD/SDHC/SDXC (Classe 4 ou maior)
Megafone
Acessórios que devem ser fornecidos:
• Adaptador AC [AC-L200C/D], Bateria Recarregável [NP-FV70], Cabo de alimentação, Microfone [ECM- XM1], Tela de Proteção Contra Vento,  Adaptador XLR, Protetor de lente com tampa, Copo ocular grande, Cabo Componente A/V, Cabo de conexão A/V, Cabo USB (mini-B), Cabo Adatador USB (para HDD externo) [VMC-UAM1], Controle Remoto Sem Fio [RM-845], Software (CD-ROM)
• Alimentação (Adaptador AC / Bateria) de 8,4V / 6,8V
• Formato de gravação - Formato de Vídeo HD MPEG-4 AVC/H.264 AVCHD formato compatível (formato original 1080/60p); Formato de Vídeo STD MPEG-2 PS; Formato de Áudio HD Linear PCM 2ch, 16bit, 48kHz / Dolby Digital 2ch, 16bit, 48kHz; Formato de Áudio STD Dolby Digital 2ch, 16bit, 48kHz.
• Distância focal de f = 3,8 mm - 38 mm (equivalente a 26,3 mm - 263 mm (16 por 9), 32,2 mm - 322 mm (4 por 3) em lente 35 mm)*. 
*A distância focal é quando o modo SteadyShot está no modo Active Off.
• Foco Full range auto/Manual</t>
  </si>
  <si>
    <t>MICROFONE DE CONDENSADOR DE ELETRETO DE LAPELA, OMNI-DIRECIONAL (MARCA SONY), com as seguintes características.
• Tipo cápsula: Condensador de eletreto
•  Resposta de frequência: 40 Hz a 20 kHz 
• Diretividade: Omnidirecional Sensibilidade: -43,0 ±3 dB 
• Impedância de saída: 1,2kΩ±30%, Não balanceado 
• Faixa dinâmica: 86 dB ou mais 
• Relação sinal/ruído: 60 dB ou mais
•  Ruído inerente: 34 dB SPL ou menos
•  Nível máximo de pressão de som de entrada: 120 dB SPL
• Garantia de no mínimo 180 dias.</t>
  </si>
  <si>
    <t>PURIFICADOR DE ÁGUA, com as seguintes características:
• Tensão Elétrica: 127 volts
• Fornecimento de água em, no mínimo, 02 (duas) temperaturas: natural e gelada.
• Refrigeração feita por compressor.
• Para uso fixado na parede ou em bancada.
• Bica articulável.
• Acionamento por botão misturador giratório.
• Que possibilite fácil substituição do refil pelo próprio usuário, sem a necessidade de ferramentas (sistema “girou trocou”, “troca fácil”, apenas um botão ou similar).
• Elemento filtrante com capacidade de redução de cloro livre, retenção de partículas Classe C ou superior, e eliminação de odores e sabores presentes na água.
• Capacidade de fornecimento de água gelada de, no mínimo, 0,5 L/H, conforme norma ABNT NBR 16236/2013.
• Ligado na água da rede.
• Fluido refrigerante que não agrida o meio ambiente.
• Vida útil do filtro de, no mínimo 06 (seis) meses.
• Selo Procel 
• Cor branca, cinza, prata ou preta.
• Dimensões aproximadas (largura x altura x profundidade): 270 x 357 x 309 mm.</t>
  </si>
  <si>
    <t>PURIFICADOR DE ÁGUA, com as seguintes características:
• Tensão Elétrica: 220 volts.
• Fornecimento de água em, no mínimo, 02 (duas) temperaturas: natural e gelada.
• Refrigeração feita por compressor.
• Para uso fixado na parede ou em bancada.
• Bica articulável.
• Acionamento por botão misturador giratório.
• Que possibilite fácil substituição do refil pelo próprio usuário, sem a necessidade de ferramentas (sistema “girou trocou”, “troca fácil”, apenas um botão ou similar).
• Elemento filtrante com capacidade de redução de cloro livre, retenção de partículas Classe C ou superior, e eliminação de odores e sabores presentes na água.
• Capacidade de fornecimento de água gelada de, no mínimo, 0,5 L/H, conforme norma ABNT NBR 16236/2013
• Ligado na água da rede.
• Fluido refrigerante que não agrida o meio ambiente.
• Fluido refrigerante que não agrida o meio ambiente.
• Vida útil do filtro de, no mínimo 06 (seis) meses.
• Selo Procel 
• Cor branca, cinza, prata ou preta.
• Dimensões aproximadas (largura x altura x profundidade): 270 x 357 x 309 mm.</t>
  </si>
  <si>
    <t>APARELHOS TELEFÔNICOS IP, com as seguintes características:
• Display alfanumérico;
• Teclado com as funções viva-voz, mute, redial e flash;
• 2 (duas) interfaces ethernet, modelo RJ-45/10/100baseT uma para conexão com a rede e outra para conexão com o PC;
•  Suporte para CODECs G711-A (PCMA), G.723 e G.729;
• Suporte ao protocolo SIP
• Suporte e Gerenciamento SMNP : MIB II e MIB UCD;
• Qualidade do Serviço: Nível 2 (IEEE 802.1p/Q) e Nível 3 (Dlffsen);
• CPU: Memória Flash de, no mínimo, 4 Mbytes e SDRAM de, no mínimo, 8 Mbytes;
•  Modo de Configuração: Via display ou via interface WEB;
• Alimentação Externa 110 ~ 220 VAC, 6 VCD, 1W ou Poe (Power Over Internet) integrado;
• Manual em português;
• Cor preta, argila ou grafite;
• Referência: GRANDSTREAM GXP 1615/1625 ou equivalente técnico</t>
  </si>
  <si>
    <t>ADAPTADOR PARA TELEFONE ANALÓGICO
• 1 porta WAN 100BASE-T RJ-45 Porta Ethernet (IEEE 802.3)
• 1 porta LAN 100 BASE-T RJ-45 Porta Ethertnet (IEEE 802.3)
• 2 portas de telefonia FXS RJ11, com 2 números de telefones independentes;
• Saídas de telefone compatíveis com telefones comuns com e sem fio, ou aparelhos de FAX
• Compatibilidade com protocolo SIP 2.0 (RFC 3261)
• Suporte a múltipla compressão de voz: G.711, G.726 , G. 723,.1, G.729
• Suporte DTMF e FSK
• Passagem de Fax G711 e T.38
• Suporte à supressão de silêncio, cancelamento de eco (G.165, G167, e G168), CNG (geração de ruído de conforto) e PLC (cancelamento de perda de pacote)
• Configuração de rede: estática, DHCP ou PPPoE (ADSL)
• Configurável através do navegador
• Compatível com as funções telefônicas: identificação de chamada, chamada em espera, correio de voz, etc
• Alimentação através de fonte externa bivolt automática</t>
  </si>
  <si>
    <t>Refil para Purificador de água, com as seguintes características mínimas:
• Compatível com purificadores de água indicados nos itens 40 e 41
• Com capacidade de redução de cloro livre, retenção de partículas Classe C ou superior e eliminação de odores e sabores presentes na água.
• Que possibilite fácil substituição pelo próprio usuário, sem a necessidade de ferramentas (sistema “girou trocou”, “troca fácil”, apenas um botão ou similar).
• Vida útil de, no mínimo, 06 (seis) meses.
• Garantia, de no mínimo, 30 dias.</t>
  </si>
  <si>
    <t>• SUPORTE PARA TV LED TIPO PEDESTAL DE PISO, com as seguintes características:
• Com regulagem de altura da TV 
• Compatível com TVs de 32 a 65 polegadas;
• Cor predominante preta ou grafite;
• Passagem interna para fiação;
• Com no mínimo uma bandeja de apoio para DVD e Notebook;
• Dimensões da bandeja (500mm x 290mm) (LxP). Admite-se variação de 100 mm na largura e de 100 mm na profundidade;
• Compatível com os seguintes padrões de furação VESA 200x100, 200x200, 200x300, 300x200, 300x300, 400x200,  400x300, 400x400, 600x200 ou 600x400mm (HxV);
• Parafusos para fixação da TV;
• Fabricado em aço carbono com acabamento em pintura eletrostática;
• Rodízio (rodas) para locomoção com trava;
• Mínimo de uma prateleira;
• Carga mínima suportada da TV: 45 kg ou superior;
• Carga mínima sobre a bandeja: 5 kg ou superior;
• Manual de instrução de português.
• Garantia de, no mínimo, 90 dias.</t>
  </si>
  <si>
    <t>DAMASO COMERCIO E SERVICOS LTDA</t>
  </si>
  <si>
    <t>BSI - BRASIL SOLUCOES INTELIGENTES</t>
  </si>
  <si>
    <t>RAMAX SERVICOS E COMERCIO DE ELETROELETRONICOS EIRELI</t>
  </si>
  <si>
    <t>BRASIDAS EIRELI</t>
  </si>
  <si>
    <t>HM DISTRIBUIDORA COMERCIO E SERVICOS EIRELI</t>
  </si>
  <si>
    <t>S &amp; K INFORMATICA LTDA</t>
  </si>
  <si>
    <t>INFODATAS COMERCIO DE PRODUTOS ELETROELETRONICOS E SERV</t>
  </si>
  <si>
    <t>BITTENCOURT AUDIO E VIDEO EIRELI</t>
  </si>
  <si>
    <t>TC COMERCIO EIRELI</t>
  </si>
  <si>
    <t>T A WEBER</t>
  </si>
  <si>
    <t>NADJA MARINA PIRES</t>
  </si>
  <si>
    <t>NETLIFE COMERCIO E SERVICOS DE INFORMATICA LTDA</t>
  </si>
  <si>
    <t>EXTRA - loja virtual</t>
  </si>
  <si>
    <t>LEROY MERLIN - loja virtual</t>
  </si>
  <si>
    <t>MADEIRA MADEIRA - loja virtual</t>
  </si>
  <si>
    <t>ATELIE DECORE - loja virtual</t>
  </si>
  <si>
    <t>GIGANTEC - loja virtual</t>
  </si>
  <si>
    <t>KABUM - loja virtual</t>
  </si>
  <si>
    <t>MAGAZINE LUIZA - loja virtual</t>
  </si>
  <si>
    <t>ONOFRE ELETRO - loja virtual</t>
  </si>
  <si>
    <t>OPTE+ - loja virtual</t>
  </si>
  <si>
    <t>RAMSONS - loja virtual</t>
  </si>
  <si>
    <t>BRASUMIX EIRELI</t>
  </si>
  <si>
    <t>NETSCIENCE TECNOLOGIA LTDA</t>
  </si>
  <si>
    <t>BARU COMERCIO E DISTRIBUICAO DE EQUIPAMENTOS EIRELI</t>
  </si>
  <si>
    <t>NIKITA SARA LIMA DA SILVA LINO 36366229864</t>
  </si>
  <si>
    <t>ASR DISTRIBUIDORA COMERCIO &amp; SERVICOS LTDA</t>
  </si>
  <si>
    <t>M P A VALENTE SERVICE ME</t>
  </si>
  <si>
    <t>RPF COMERCIAL EIRELI</t>
  </si>
  <si>
    <t>TESOURO DOS AZULEJOS E SUPRIMENTOS EIRELI</t>
  </si>
  <si>
    <t>TOTUS PISOS E AZULEJOS EIRELI</t>
  </si>
  <si>
    <t>LICITA CASMAG ELETRO EIRELI</t>
  </si>
  <si>
    <t>LUIZ FERNANDO BORGES</t>
  </si>
  <si>
    <t>CARVALHO MIRANDA EMPREENDIMENTOS EIRELI</t>
  </si>
  <si>
    <t>MASTER PAPELARIA E MATERIAIS DE LIMPEZA LTDA</t>
  </si>
  <si>
    <t>PROSPERAR PRODUTOS EIRELI</t>
  </si>
  <si>
    <t>JLM DISTRIBUIDORA COMERCIO E SERVICOS EIRELI</t>
  </si>
  <si>
    <t>MEGA COMERCIAL E AMBIENTAL EIRELI</t>
  </si>
  <si>
    <t>LAU COMERCIO DE EQUIPAMENTOS ELETRO-ELETRONICOS LTDA</t>
  </si>
  <si>
    <t>LL COMERCIO DE EQUIPAMENTOS EIRELI</t>
  </si>
  <si>
    <t>N. B. DISTRIBUIDORA E IMPORTADORA DE PRODUTOS E EQUIPAM</t>
  </si>
  <si>
    <t>POSITIVA - COMERCIO E SERVICOS LICITATORIOS - EIRELI</t>
  </si>
  <si>
    <t>T NAVA SERVICOS DE ASSESSORIA EM PREGOES ELETRONICOS E</t>
  </si>
  <si>
    <t>AMARAL DANTAS COMERCIAL, OBRAS E SERVICOS LTDA</t>
  </si>
  <si>
    <t>COMERCIAL ELIANE EIRELI</t>
  </si>
  <si>
    <t>CENTRAL DE COMERCIO EXTERIOR EIRELI</t>
  </si>
  <si>
    <t>GAMA COMERCIO DE EQUIPAMENTOS - EIRELI</t>
  </si>
  <si>
    <t>C M DOS S CAMELLO COMERCIO EQUIPAMENTOS ELETRONICOS</t>
  </si>
  <si>
    <t xml:space="preserve">SENTINELA DO VALE COMERCIAL EIRELI </t>
  </si>
  <si>
    <t>D. H. F. FRANQUI EIRELI</t>
  </si>
  <si>
    <t>BH FILTROS, BEBEDOUROS E PURIFICADORES DE AGUA LTDA</t>
  </si>
  <si>
    <t>CLAUDIA CRISTINA COELHO VICENTE</t>
  </si>
  <si>
    <t>PEDRO ZATA BORGES</t>
  </si>
  <si>
    <t>DIDAQUE EMPREENDIMENTOS LTDA</t>
  </si>
  <si>
    <t>PONTOTEC COMERCIO DE EQUIPAMENTOS DE COZINHA LTDA</t>
  </si>
  <si>
    <t>VILLARD COMERCIAL EIRELI</t>
  </si>
  <si>
    <t>AUDIOVISAO ELETROACUSTICA LTDA</t>
  </si>
  <si>
    <t>ISALTEC COMERCIO DE INSTRUMENTOS DE MEDICAO LTDA</t>
  </si>
  <si>
    <t>TECNO TRADE COMERCIO E SERVICOS LTDA</t>
  </si>
  <si>
    <t>TOP LICITA LICITACOES E COMERCIO DE PRODUTOS EM GERAL E</t>
  </si>
  <si>
    <t>GERALDO C GUITTI</t>
  </si>
  <si>
    <t>ALTA FREQUENCIA COMERCIAL EIRELI</t>
  </si>
  <si>
    <t>SAM INFORMATICA E EQUIPAMENTOS EIRELI</t>
  </si>
  <si>
    <t>HS COMERCIO DE ELETRONICOS LTDA</t>
  </si>
  <si>
    <t>MARIOS ASBESTAS EIRELI</t>
  </si>
  <si>
    <t>LUIZ TADEO DAMASCHI</t>
  </si>
  <si>
    <t>PATRIC DIEGO CAMPOS ANDRADE 35620119890</t>
  </si>
  <si>
    <t>ABX COMERCIO DE MATERIAL ELETRICO E MANUTENCAO DE SISTE</t>
  </si>
  <si>
    <t>TECA TECNOLOGIA E COMERCIO LTDA</t>
  </si>
  <si>
    <t>MDD COMMERCE IMPORT E EXPORT LTDA</t>
  </si>
  <si>
    <t>SELF STATION AUDIO E VIDEO LTDA</t>
  </si>
  <si>
    <t>ALLIMAC COMERCIO DE MATERIAIS EM GERAL LTDA</t>
  </si>
  <si>
    <t>CASA E VIDEO - loja virtual</t>
  </si>
  <si>
    <t>CASAS BAHIA - loja virtual</t>
  </si>
  <si>
    <t>GAZIN - loja virtual</t>
  </si>
  <si>
    <t>IBYTE - loja virtual</t>
  </si>
  <si>
    <t>CONSUL - loja virtual</t>
  </si>
  <si>
    <t>COLOMBO - loja virtual</t>
  </si>
  <si>
    <t>PONTO FRIO - loja virtual</t>
  </si>
  <si>
    <t>WEBCONTINENTAL - loja virtual</t>
  </si>
  <si>
    <t>ELECTROLUX - loja virtual</t>
  </si>
  <si>
    <t>NOVO MUNDO - loja virtual</t>
  </si>
  <si>
    <t>BRASTEMP - loja virtual</t>
  </si>
  <si>
    <t>LOJAS DULAR - loja virtual</t>
  </si>
  <si>
    <t>CASA DO PICA-PAU - loja virtual</t>
  </si>
  <si>
    <t>MACRO VIRTUAL - loja virtual</t>
  </si>
  <si>
    <t>PONTUAL COMERCE - loja virtual</t>
  </si>
  <si>
    <t>MUNDOMAX - loja virtual</t>
  </si>
  <si>
    <t>NINJA PRO AUDIO - loja virtual</t>
  </si>
  <si>
    <t>PREMIER SHOP - loja virtual</t>
  </si>
  <si>
    <t>CISSA MAGAZINE - loja virtual</t>
  </si>
  <si>
    <t>RCK AUDIO - loja virtual</t>
  </si>
  <si>
    <t>4K AUDIO - loja virtual</t>
  </si>
  <si>
    <t>AUDIODRIVER - loja virtual</t>
  </si>
  <si>
    <t>KALIFA - loja virtual</t>
  </si>
  <si>
    <t>MULTISOM - loja virtual</t>
  </si>
  <si>
    <t>NINJA SIM - loja virtual</t>
  </si>
  <si>
    <t>PALÁCIO DA MÚSICA - loja virtual</t>
  </si>
  <si>
    <t>LUADISHOP - loja virtual</t>
  </si>
  <si>
    <t>NINJA SOM - loja virtual</t>
  </si>
  <si>
    <t>X1 SOUND - loja virtual</t>
  </si>
  <si>
    <t>AUDIO VIDEO &amp; CIA - loja virtual</t>
  </si>
  <si>
    <t>EMANIA - loja virtual</t>
  </si>
  <si>
    <t>QUALITY IMPORT - loja virtual</t>
  </si>
  <si>
    <t>DISK DIGITAIS - loja virtual</t>
  </si>
  <si>
    <t>GS SHOP - loja virtual</t>
  </si>
  <si>
    <t>ELETRONICA SANTANA - loja virtual</t>
  </si>
  <si>
    <t>UPPERSEG - loja virtual</t>
  </si>
  <si>
    <t>PROCESSTEC - loja virtual</t>
  </si>
  <si>
    <t>FERREIRA COSTA - loja virtual</t>
  </si>
  <si>
    <t>LOJASGUAPORÉ - loja virtual</t>
  </si>
  <si>
    <t>FRIGELAR - loja virtual</t>
  </si>
  <si>
    <t>LOJAS GUAPORÉ - loja virtual</t>
  </si>
  <si>
    <t>MAGAZINE LUIZA</t>
  </si>
  <si>
    <t>A LOJA DA FAMÍLIA - loja virtual</t>
  </si>
  <si>
    <t>H20 PURIFICADORES - loja virtual</t>
  </si>
  <si>
    <t>AMERICANAS - loja virtual</t>
  </si>
  <si>
    <t>WAZ HARDWARE STORE - 06.036.939/0001-92</t>
  </si>
  <si>
    <t>LOJA MUNDI - loja virtual</t>
  </si>
  <si>
    <t>NORTH SHOP - loja virtual</t>
  </si>
  <si>
    <t>LOTE 1</t>
  </si>
  <si>
    <t>TOTAL LOTE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</si>
</sst>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8" x14ac:knownFonts="1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4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6" fillId="9" borderId="9" xfId="0" applyFont="1" applyFill="1" applyBorder="1" applyAlignment="1">
      <alignment horizontal="center" wrapText="1"/>
    </xf>
    <xf numFmtId="0" fontId="17" fillId="0" borderId="24" xfId="0" applyFont="1" applyBorder="1" applyAlignment="1">
      <alignment horizontal="left" vertical="center" wrapText="1"/>
    </xf>
    <xf numFmtId="0" fontId="17" fillId="0" borderId="25" xfId="0" applyFont="1" applyBorder="1" applyAlignment="1">
      <alignment horizontal="left" vertical="center" wrapText="1"/>
    </xf>
    <xf numFmtId="0" fontId="17" fillId="0" borderId="26" xfId="0" applyFont="1" applyBorder="1" applyAlignment="1">
      <alignment horizontal="left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7" xfId="0" applyFont="1" applyBorder="1" applyAlignment="1">
      <alignment vertical="center" wrapText="1"/>
    </xf>
    <xf numFmtId="7" fontId="11" fillId="0" borderId="27" xfId="12" applyNumberFormat="1" applyFont="1" applyBorder="1" applyAlignment="1">
      <alignment horizontal="center" vertical="center" wrapText="1"/>
    </xf>
    <xf numFmtId="44" fontId="11" fillId="0" borderId="27" xfId="12" applyFont="1" applyBorder="1" applyAlignment="1">
      <alignment vertical="center" wrapText="1"/>
    </xf>
    <xf numFmtId="0" fontId="16" fillId="10" borderId="9" xfId="0" applyFont="1" applyFill="1" applyBorder="1" applyAlignment="1">
      <alignment horizontal="right" vertical="center" wrapText="1"/>
    </xf>
    <xf numFmtId="44" fontId="16" fillId="10" borderId="9" xfId="12" applyNumberFormat="1" applyFont="1" applyFill="1" applyBorder="1" applyAlignment="1">
      <alignment horizontal="center" vertical="center" wrapText="1"/>
    </xf>
    <xf numFmtId="44" fontId="16" fillId="10" borderId="9" xfId="12" applyFont="1" applyFill="1" applyBorder="1" applyAlignment="1">
      <alignment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0</v>
      </c>
      <c r="B2" s="42" t="s">
        <v>75</v>
      </c>
      <c r="C2" s="43"/>
      <c r="D2" s="44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x14ac:dyDescent="0.2">
      <c r="A3" s="42"/>
      <c r="B3" s="45" t="s">
        <v>79</v>
      </c>
      <c r="C3" s="46"/>
      <c r="D3" s="47"/>
      <c r="E3" s="60" t="s">
        <v>9</v>
      </c>
      <c r="F3" s="61">
        <v>25</v>
      </c>
      <c r="G3" s="4" t="s">
        <v>135</v>
      </c>
      <c r="H3" s="5">
        <v>559.84</v>
      </c>
      <c r="I3" s="5" t="str">
        <f>IF(H3="","",(IF($C$20&lt;25%,"N/A",IF(H3&lt;=($D$20+$B$20),H3,"Descartado"))))</f>
        <v>N/A</v>
      </c>
    </row>
    <row r="4" spans="1:9" x14ac:dyDescent="0.2">
      <c r="A4" s="42"/>
      <c r="B4" s="48"/>
      <c r="C4" s="49"/>
      <c r="D4" s="50"/>
      <c r="E4" s="60"/>
      <c r="F4" s="60"/>
      <c r="G4" s="4" t="s">
        <v>132</v>
      </c>
      <c r="H4" s="5">
        <v>799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2"/>
      <c r="B5" s="48"/>
      <c r="C5" s="49"/>
      <c r="D5" s="50"/>
      <c r="E5" s="60"/>
      <c r="F5" s="60"/>
      <c r="G5" s="4" t="s">
        <v>136</v>
      </c>
      <c r="H5" s="5">
        <v>921.51</v>
      </c>
      <c r="I5" s="5" t="str">
        <f t="shared" si="0"/>
        <v>N/A</v>
      </c>
    </row>
    <row r="6" spans="1:9" x14ac:dyDescent="0.2">
      <c r="A6" s="42"/>
      <c r="B6" s="48"/>
      <c r="C6" s="49"/>
      <c r="D6" s="50"/>
      <c r="E6" s="60"/>
      <c r="F6" s="60"/>
      <c r="G6" s="4" t="s">
        <v>137</v>
      </c>
      <c r="H6" s="5">
        <v>799.9</v>
      </c>
      <c r="I6" s="5" t="str">
        <f t="shared" si="0"/>
        <v>N/A</v>
      </c>
    </row>
    <row r="7" spans="1:9" x14ac:dyDescent="0.2">
      <c r="A7" s="42"/>
      <c r="B7" s="48"/>
      <c r="C7" s="49"/>
      <c r="D7" s="50"/>
      <c r="E7" s="60"/>
      <c r="F7" s="60"/>
      <c r="G7" s="4" t="s">
        <v>138</v>
      </c>
      <c r="H7" s="5">
        <v>869.9</v>
      </c>
      <c r="I7" s="5" t="str">
        <f t="shared" si="0"/>
        <v>N/A</v>
      </c>
    </row>
    <row r="8" spans="1:9" x14ac:dyDescent="0.2">
      <c r="A8" s="42"/>
      <c r="B8" s="48"/>
      <c r="C8" s="49"/>
      <c r="D8" s="50"/>
      <c r="E8" s="60"/>
      <c r="F8" s="60"/>
      <c r="G8" s="4" t="s">
        <v>139</v>
      </c>
      <c r="H8" s="5">
        <v>1042.9000000000001</v>
      </c>
      <c r="I8" s="5" t="str">
        <f t="shared" si="0"/>
        <v>N/A</v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161.31804111753826</v>
      </c>
      <c r="C20" s="18">
        <f>IF(H23&lt;2,"N/A",(B20/D20))</f>
        <v>0.19385110237334482</v>
      </c>
      <c r="D20" s="19">
        <f>AVERAGE(H3:H17)</f>
        <v>832.17500000000018</v>
      </c>
      <c r="E20" s="20" t="str">
        <f>IF(H23&lt;2,"N/A",(IF(C20&lt;=25%,"N/A",AVERAGE(I3:I17))))</f>
        <v>N/A</v>
      </c>
      <c r="F20" s="19">
        <f>MEDIAN(H3:H17)</f>
        <v>834.9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832.17500000000018</v>
      </c>
      <c r="E22" s="63"/>
    </row>
    <row r="23" spans="1:9" x14ac:dyDescent="0.2">
      <c r="B23" s="62" t="s">
        <v>10</v>
      </c>
      <c r="C23" s="62"/>
      <c r="D23" s="63">
        <f>ROUND(D22,2)*F3</f>
        <v>20804.5</v>
      </c>
      <c r="E23" s="63"/>
      <c r="G23" s="36" t="s">
        <v>41</v>
      </c>
      <c r="H23" s="37">
        <f>COUNT(H3:H17)</f>
        <v>6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32:I32"/>
    <mergeCell ref="A26:I26"/>
    <mergeCell ref="A27:I27"/>
    <mergeCell ref="A28:I28"/>
    <mergeCell ref="A29:I29"/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14" sqref="H1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19</v>
      </c>
      <c r="B2" s="42" t="s">
        <v>75</v>
      </c>
      <c r="C2" s="43"/>
      <c r="D2" s="44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86</v>
      </c>
      <c r="C3" s="46"/>
      <c r="D3" s="47"/>
      <c r="E3" s="60" t="s">
        <v>9</v>
      </c>
      <c r="F3" s="61">
        <v>60</v>
      </c>
      <c r="G3" s="4" t="s">
        <v>122</v>
      </c>
      <c r="H3" s="5">
        <v>158.83000000000001</v>
      </c>
      <c r="I3" s="5">
        <f>IF(H3="","",(IF($C$20&lt;25%,"N/A",IF(H3&lt;=($D$20+$B$20),H3,"Descartado"))))</f>
        <v>158.83000000000001</v>
      </c>
    </row>
    <row r="4" spans="1:9" x14ac:dyDescent="0.2">
      <c r="A4" s="42"/>
      <c r="B4" s="48"/>
      <c r="C4" s="49"/>
      <c r="D4" s="50"/>
      <c r="E4" s="60"/>
      <c r="F4" s="60"/>
      <c r="G4" s="4" t="s">
        <v>123</v>
      </c>
      <c r="H4" s="5">
        <v>177.28</v>
      </c>
      <c r="I4" s="5">
        <f t="shared" ref="I4:I17" si="0">IF(H4="","",(IF($C$20&lt;25%,"N/A",IF(H4&lt;=($D$20+$B$20),H4,"Descartado"))))</f>
        <v>177.28</v>
      </c>
    </row>
    <row r="5" spans="1:9" x14ac:dyDescent="0.2">
      <c r="A5" s="42"/>
      <c r="B5" s="48"/>
      <c r="C5" s="49"/>
      <c r="D5" s="50"/>
      <c r="E5" s="60"/>
      <c r="F5" s="60"/>
      <c r="G5" s="4" t="s">
        <v>124</v>
      </c>
      <c r="H5" s="5">
        <v>189.58</v>
      </c>
      <c r="I5" s="5">
        <f t="shared" si="0"/>
        <v>189.58</v>
      </c>
    </row>
    <row r="6" spans="1:9" x14ac:dyDescent="0.2">
      <c r="A6" s="42"/>
      <c r="B6" s="48"/>
      <c r="C6" s="49"/>
      <c r="D6" s="50"/>
      <c r="E6" s="60"/>
      <c r="F6" s="60"/>
      <c r="G6" s="4" t="s">
        <v>126</v>
      </c>
      <c r="H6" s="5">
        <v>174.09</v>
      </c>
      <c r="I6" s="5">
        <f t="shared" si="0"/>
        <v>174.09</v>
      </c>
    </row>
    <row r="7" spans="1:9" x14ac:dyDescent="0.2">
      <c r="A7" s="42"/>
      <c r="B7" s="48"/>
      <c r="C7" s="49"/>
      <c r="D7" s="50"/>
      <c r="E7" s="60"/>
      <c r="F7" s="60"/>
      <c r="G7" s="4" t="s">
        <v>129</v>
      </c>
      <c r="H7" s="5">
        <v>138.34</v>
      </c>
      <c r="I7" s="5">
        <f t="shared" si="0"/>
        <v>138.34</v>
      </c>
    </row>
    <row r="8" spans="1:9" x14ac:dyDescent="0.2">
      <c r="A8" s="42"/>
      <c r="B8" s="48"/>
      <c r="C8" s="49"/>
      <c r="D8" s="50"/>
      <c r="E8" s="60"/>
      <c r="F8" s="60"/>
      <c r="G8" s="4" t="s">
        <v>121</v>
      </c>
      <c r="H8" s="5">
        <v>273.58999999999997</v>
      </c>
      <c r="I8" s="5" t="str">
        <f t="shared" si="0"/>
        <v>Descartado</v>
      </c>
    </row>
    <row r="9" spans="1:9" x14ac:dyDescent="0.2">
      <c r="A9" s="42"/>
      <c r="B9" s="48"/>
      <c r="C9" s="49"/>
      <c r="D9" s="50"/>
      <c r="E9" s="60"/>
      <c r="F9" s="60"/>
      <c r="G9" s="4" t="s">
        <v>144</v>
      </c>
      <c r="H9" s="5">
        <v>151.74</v>
      </c>
      <c r="I9" s="5">
        <f t="shared" si="0"/>
        <v>151.74</v>
      </c>
    </row>
    <row r="10" spans="1:9" x14ac:dyDescent="0.2">
      <c r="A10" s="42"/>
      <c r="B10" s="48"/>
      <c r="C10" s="49"/>
      <c r="D10" s="50"/>
      <c r="E10" s="60"/>
      <c r="F10" s="60"/>
      <c r="G10" s="4" t="s">
        <v>146</v>
      </c>
      <c r="H10" s="5">
        <v>273.60000000000002</v>
      </c>
      <c r="I10" s="5" t="str">
        <f t="shared" si="0"/>
        <v>Descartado</v>
      </c>
    </row>
    <row r="11" spans="1:9" x14ac:dyDescent="0.2">
      <c r="A11" s="42"/>
      <c r="B11" s="48"/>
      <c r="C11" s="49"/>
      <c r="D11" s="50"/>
      <c r="E11" s="60"/>
      <c r="F11" s="60"/>
      <c r="G11" s="4" t="s">
        <v>147</v>
      </c>
      <c r="H11" s="5">
        <v>147.56</v>
      </c>
      <c r="I11" s="5">
        <f t="shared" si="0"/>
        <v>147.56</v>
      </c>
    </row>
    <row r="12" spans="1:9" x14ac:dyDescent="0.2">
      <c r="A12" s="42"/>
      <c r="B12" s="48"/>
      <c r="C12" s="49"/>
      <c r="D12" s="50"/>
      <c r="E12" s="60"/>
      <c r="F12" s="60"/>
      <c r="G12" s="4" t="s">
        <v>153</v>
      </c>
      <c r="H12" s="5">
        <v>143.19999999999999</v>
      </c>
      <c r="I12" s="5">
        <f t="shared" si="0"/>
        <v>143.19999999999999</v>
      </c>
    </row>
    <row r="13" spans="1:9" x14ac:dyDescent="0.2">
      <c r="A13" s="42"/>
      <c r="B13" s="48"/>
      <c r="C13" s="49"/>
      <c r="D13" s="50"/>
      <c r="E13" s="60"/>
      <c r="F13" s="60"/>
      <c r="G13" s="4" t="s">
        <v>154</v>
      </c>
      <c r="H13" s="5">
        <v>172.16</v>
      </c>
      <c r="I13" s="5">
        <f t="shared" si="0"/>
        <v>172.16</v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48.029478107436496</v>
      </c>
      <c r="C20" s="18">
        <f>IF(H23&lt;2,"N/A",(B20/D20))</f>
        <v>0.26416609208228192</v>
      </c>
      <c r="D20" s="19">
        <f>AVERAGE(H3:H17)</f>
        <v>181.81545454545457</v>
      </c>
      <c r="E20" s="20">
        <f>IF(H23&lt;2,"N/A",(IF(C20&lt;=25%,"N/A",AVERAGE(I3:I17))))</f>
        <v>161.42000000000002</v>
      </c>
      <c r="F20" s="19">
        <f>MEDIAN(H3:H17)</f>
        <v>172.16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161.42000000000002</v>
      </c>
      <c r="E22" s="63"/>
    </row>
    <row r="23" spans="1:9" x14ac:dyDescent="0.2">
      <c r="B23" s="62" t="s">
        <v>10</v>
      </c>
      <c r="C23" s="62"/>
      <c r="D23" s="63">
        <f>ROUND(D22,2)*F3</f>
        <v>9685.1999999999989</v>
      </c>
      <c r="E23" s="63"/>
      <c r="G23" s="36" t="s">
        <v>41</v>
      </c>
      <c r="H23" s="37">
        <f>COUNT(H3:H17)</f>
        <v>11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3" sqref="G3:G9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20</v>
      </c>
      <c r="B2" s="42" t="s">
        <v>75</v>
      </c>
      <c r="C2" s="43"/>
      <c r="D2" s="44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87</v>
      </c>
      <c r="C3" s="46"/>
      <c r="D3" s="47"/>
      <c r="E3" s="60" t="s">
        <v>9</v>
      </c>
      <c r="F3" s="61">
        <v>60</v>
      </c>
      <c r="G3" s="4" t="s">
        <v>122</v>
      </c>
      <c r="H3" s="5">
        <v>512.37</v>
      </c>
      <c r="I3" s="5" t="str">
        <f>IF(H3="","",(IF($C$20&lt;25%,"N/A",IF(H3&lt;=($D$20+$B$20),H3,"Descartado"))))</f>
        <v>N/A</v>
      </c>
    </row>
    <row r="4" spans="1:9" x14ac:dyDescent="0.2">
      <c r="A4" s="42"/>
      <c r="B4" s="48"/>
      <c r="C4" s="49"/>
      <c r="D4" s="50"/>
      <c r="E4" s="60"/>
      <c r="F4" s="60"/>
      <c r="G4" s="4" t="s">
        <v>123</v>
      </c>
      <c r="H4" s="5">
        <v>604.59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2"/>
      <c r="B5" s="48"/>
      <c r="C5" s="49"/>
      <c r="D5" s="50"/>
      <c r="E5" s="60"/>
      <c r="F5" s="60"/>
      <c r="G5" s="4" t="s">
        <v>129</v>
      </c>
      <c r="H5" s="5">
        <v>486.75</v>
      </c>
      <c r="I5" s="5" t="str">
        <f t="shared" si="0"/>
        <v>N/A</v>
      </c>
    </row>
    <row r="6" spans="1:9" x14ac:dyDescent="0.2">
      <c r="A6" s="42"/>
      <c r="B6" s="48"/>
      <c r="C6" s="49"/>
      <c r="D6" s="50"/>
      <c r="E6" s="60"/>
      <c r="F6" s="60"/>
      <c r="G6" s="4" t="s">
        <v>155</v>
      </c>
      <c r="H6" s="5">
        <v>478.55</v>
      </c>
      <c r="I6" s="5" t="str">
        <f t="shared" si="0"/>
        <v>N/A</v>
      </c>
    </row>
    <row r="7" spans="1:9" x14ac:dyDescent="0.2">
      <c r="A7" s="42"/>
      <c r="B7" s="48"/>
      <c r="C7" s="49"/>
      <c r="D7" s="50"/>
      <c r="E7" s="60"/>
      <c r="F7" s="60"/>
      <c r="G7" s="4" t="s">
        <v>144</v>
      </c>
      <c r="H7" s="5">
        <v>603.55999999999995</v>
      </c>
      <c r="I7" s="5" t="str">
        <f t="shared" si="0"/>
        <v>N/A</v>
      </c>
    </row>
    <row r="8" spans="1:9" x14ac:dyDescent="0.2">
      <c r="A8" s="42"/>
      <c r="B8" s="48"/>
      <c r="C8" s="49"/>
      <c r="D8" s="50"/>
      <c r="E8" s="60"/>
      <c r="F8" s="60"/>
      <c r="G8" s="4" t="s">
        <v>146</v>
      </c>
      <c r="H8" s="5">
        <v>817.06</v>
      </c>
      <c r="I8" s="5" t="str">
        <f t="shared" si="0"/>
        <v>N/A</v>
      </c>
    </row>
    <row r="9" spans="1:9" x14ac:dyDescent="0.2">
      <c r="A9" s="42"/>
      <c r="B9" s="48"/>
      <c r="C9" s="49"/>
      <c r="D9" s="50"/>
      <c r="E9" s="60"/>
      <c r="F9" s="60"/>
      <c r="G9" s="4" t="s">
        <v>156</v>
      </c>
      <c r="H9" s="5">
        <v>512.11</v>
      </c>
      <c r="I9" s="5" t="str">
        <f t="shared" si="0"/>
        <v>N/A</v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119.19053723625302</v>
      </c>
      <c r="C20" s="18">
        <f>IF(H23&lt;2,"N/A",(B20/D20))</f>
        <v>0.20780469207987345</v>
      </c>
      <c r="D20" s="19">
        <f>AVERAGE(H3:H17)</f>
        <v>573.57000000000005</v>
      </c>
      <c r="E20" s="20" t="str">
        <f>IF(H23&lt;2,"N/A",(IF(C20&lt;=25%,"N/A",AVERAGE(I3:I17))))</f>
        <v>N/A</v>
      </c>
      <c r="F20" s="19">
        <f>MEDIAN(H3:H17)</f>
        <v>512.37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573.57000000000005</v>
      </c>
      <c r="E22" s="63"/>
    </row>
    <row r="23" spans="1:9" x14ac:dyDescent="0.2">
      <c r="B23" s="62" t="s">
        <v>10</v>
      </c>
      <c r="C23" s="62"/>
      <c r="D23" s="63">
        <f>ROUND(D22,2)*F3</f>
        <v>34414.200000000004</v>
      </c>
      <c r="E23" s="63"/>
      <c r="G23" s="36" t="s">
        <v>41</v>
      </c>
      <c r="H23" s="37">
        <f>COUNT(H3:H17)</f>
        <v>7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3" sqref="G3:G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21</v>
      </c>
      <c r="B2" s="42" t="s">
        <v>75</v>
      </c>
      <c r="C2" s="43"/>
      <c r="D2" s="44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88</v>
      </c>
      <c r="C3" s="46"/>
      <c r="D3" s="47"/>
      <c r="E3" s="60" t="s">
        <v>9</v>
      </c>
      <c r="F3" s="61">
        <v>30</v>
      </c>
      <c r="G3" s="4" t="s">
        <v>122</v>
      </c>
      <c r="H3" s="5">
        <v>512.37</v>
      </c>
      <c r="I3" s="5" t="str">
        <f>IF(H3="","",(IF($C$20&lt;25%,"N/A",IF(H3&lt;=($D$20+$B$20),H3,"Descartado"))))</f>
        <v>N/A</v>
      </c>
    </row>
    <row r="4" spans="1:9" x14ac:dyDescent="0.2">
      <c r="A4" s="42"/>
      <c r="B4" s="48"/>
      <c r="C4" s="49"/>
      <c r="D4" s="50"/>
      <c r="E4" s="60"/>
      <c r="F4" s="60"/>
      <c r="G4" s="4" t="s">
        <v>123</v>
      </c>
      <c r="H4" s="5">
        <v>602.95000000000005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2"/>
      <c r="B5" s="48"/>
      <c r="C5" s="49"/>
      <c r="D5" s="50"/>
      <c r="E5" s="60"/>
      <c r="F5" s="60"/>
      <c r="G5" s="4" t="s">
        <v>126</v>
      </c>
      <c r="H5" s="5">
        <v>603.57000000000005</v>
      </c>
      <c r="I5" s="5" t="str">
        <f t="shared" si="0"/>
        <v>N/A</v>
      </c>
    </row>
    <row r="6" spans="1:9" x14ac:dyDescent="0.2">
      <c r="A6" s="42"/>
      <c r="B6" s="48"/>
      <c r="C6" s="49"/>
      <c r="D6" s="50"/>
      <c r="E6" s="60"/>
      <c r="F6" s="60"/>
      <c r="G6" s="4" t="s">
        <v>129</v>
      </c>
      <c r="H6" s="5">
        <v>482.38</v>
      </c>
      <c r="I6" s="5" t="str">
        <f t="shared" si="0"/>
        <v>N/A</v>
      </c>
    </row>
    <row r="7" spans="1:9" x14ac:dyDescent="0.2">
      <c r="A7" s="42"/>
      <c r="B7" s="48"/>
      <c r="C7" s="49"/>
      <c r="D7" s="50"/>
      <c r="E7" s="60"/>
      <c r="F7" s="60"/>
      <c r="G7" s="4" t="s">
        <v>155</v>
      </c>
      <c r="H7" s="5">
        <v>482.37</v>
      </c>
      <c r="I7" s="5" t="str">
        <f t="shared" si="0"/>
        <v>N/A</v>
      </c>
    </row>
    <row r="8" spans="1:9" x14ac:dyDescent="0.2">
      <c r="A8" s="42"/>
      <c r="B8" s="48"/>
      <c r="C8" s="49"/>
      <c r="D8" s="50"/>
      <c r="E8" s="60"/>
      <c r="F8" s="60"/>
      <c r="G8" s="4" t="s">
        <v>144</v>
      </c>
      <c r="H8" s="5">
        <v>602.94000000000005</v>
      </c>
      <c r="I8" s="5" t="str">
        <f t="shared" si="0"/>
        <v>N/A</v>
      </c>
    </row>
    <row r="9" spans="1:9" x14ac:dyDescent="0.2">
      <c r="A9" s="42"/>
      <c r="B9" s="48"/>
      <c r="C9" s="49"/>
      <c r="D9" s="50"/>
      <c r="E9" s="60"/>
      <c r="F9" s="60"/>
      <c r="G9" s="4" t="s">
        <v>146</v>
      </c>
      <c r="H9" s="5">
        <v>819.26</v>
      </c>
      <c r="I9" s="5" t="str">
        <f t="shared" si="0"/>
        <v>N/A</v>
      </c>
    </row>
    <row r="10" spans="1:9" x14ac:dyDescent="0.2">
      <c r="A10" s="42"/>
      <c r="B10" s="48"/>
      <c r="C10" s="49"/>
      <c r="D10" s="50"/>
      <c r="E10" s="60"/>
      <c r="F10" s="60"/>
      <c r="G10" s="4" t="s">
        <v>156</v>
      </c>
      <c r="H10" s="5">
        <v>511.86</v>
      </c>
      <c r="I10" s="5" t="str">
        <f t="shared" si="0"/>
        <v>N/A</v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111.52823803221969</v>
      </c>
      <c r="C20" s="18">
        <f>IF(H23&lt;2,"N/A",(B20/D20))</f>
        <v>0.19321868121743671</v>
      </c>
      <c r="D20" s="19">
        <f>AVERAGE(H3:H17)</f>
        <v>577.21249999999998</v>
      </c>
      <c r="E20" s="20" t="str">
        <f>IF(H23&lt;2,"N/A",(IF(C20&lt;=25%,"N/A",AVERAGE(I3:I17))))</f>
        <v>N/A</v>
      </c>
      <c r="F20" s="19">
        <f>MEDIAN(H3:H17)</f>
        <v>557.65499999999997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577.21249999999998</v>
      </c>
      <c r="E22" s="63"/>
    </row>
    <row r="23" spans="1:9" x14ac:dyDescent="0.2">
      <c r="B23" s="62" t="s">
        <v>10</v>
      </c>
      <c r="C23" s="62"/>
      <c r="D23" s="63">
        <f>ROUND(D22,2)*F3</f>
        <v>17316.300000000003</v>
      </c>
      <c r="E23" s="63"/>
      <c r="G23" s="36" t="s">
        <v>41</v>
      </c>
      <c r="H23" s="37">
        <f>COUNT(H3:H17)</f>
        <v>8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3" sqref="G3:G1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42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x14ac:dyDescent="0.2">
      <c r="A3" s="42"/>
      <c r="B3" s="45" t="s">
        <v>89</v>
      </c>
      <c r="C3" s="46"/>
      <c r="D3" s="47"/>
      <c r="E3" s="60" t="s">
        <v>9</v>
      </c>
      <c r="F3" s="61">
        <v>60</v>
      </c>
      <c r="G3" s="4" t="s">
        <v>122</v>
      </c>
      <c r="H3" s="5">
        <v>860.78</v>
      </c>
      <c r="I3" s="5">
        <f>IF(H3="","",(IF($C$20&lt;25%,"N/A",IF(H3&lt;=($D$20+$B$20),H3,"Descartado"))))</f>
        <v>860.78</v>
      </c>
    </row>
    <row r="4" spans="1:9" x14ac:dyDescent="0.2">
      <c r="A4" s="42"/>
      <c r="B4" s="48"/>
      <c r="C4" s="49"/>
      <c r="D4" s="50"/>
      <c r="E4" s="60"/>
      <c r="F4" s="60"/>
      <c r="G4" s="4" t="s">
        <v>123</v>
      </c>
      <c r="H4" s="5">
        <v>934.56</v>
      </c>
      <c r="I4" s="5">
        <f t="shared" ref="I4:I17" si="0">IF(H4="","",(IF($C$20&lt;25%,"N/A",IF(H4&lt;=($D$20+$B$20),H4,"Descartado"))))</f>
        <v>934.56</v>
      </c>
    </row>
    <row r="5" spans="1:9" x14ac:dyDescent="0.2">
      <c r="A5" s="42"/>
      <c r="B5" s="48"/>
      <c r="C5" s="49"/>
      <c r="D5" s="50"/>
      <c r="E5" s="60"/>
      <c r="F5" s="60"/>
      <c r="G5" s="4" t="s">
        <v>144</v>
      </c>
      <c r="H5" s="5">
        <v>975.73</v>
      </c>
      <c r="I5" s="5">
        <f t="shared" si="0"/>
        <v>975.73</v>
      </c>
    </row>
    <row r="6" spans="1:9" x14ac:dyDescent="0.2">
      <c r="A6" s="42"/>
      <c r="B6" s="48"/>
      <c r="C6" s="49"/>
      <c r="D6" s="50"/>
      <c r="E6" s="60"/>
      <c r="F6" s="60"/>
      <c r="G6" s="4" t="s">
        <v>146</v>
      </c>
      <c r="H6" s="5">
        <v>2049.4699999999998</v>
      </c>
      <c r="I6" s="5" t="str">
        <f t="shared" si="0"/>
        <v>Descartado</v>
      </c>
    </row>
    <row r="7" spans="1:9" x14ac:dyDescent="0.2">
      <c r="A7" s="42"/>
      <c r="B7" s="48"/>
      <c r="C7" s="49"/>
      <c r="D7" s="50"/>
      <c r="E7" s="60"/>
      <c r="F7" s="60"/>
      <c r="G7" s="4" t="s">
        <v>156</v>
      </c>
      <c r="H7" s="5">
        <v>845.87</v>
      </c>
      <c r="I7" s="5">
        <f t="shared" si="0"/>
        <v>845.87</v>
      </c>
    </row>
    <row r="8" spans="1:9" x14ac:dyDescent="0.2">
      <c r="A8" s="42"/>
      <c r="B8" s="48"/>
      <c r="C8" s="49"/>
      <c r="D8" s="50"/>
      <c r="E8" s="60"/>
      <c r="F8" s="60"/>
      <c r="G8" s="4" t="s">
        <v>157</v>
      </c>
      <c r="H8" s="5">
        <v>845.31</v>
      </c>
      <c r="I8" s="5">
        <f t="shared" si="0"/>
        <v>845.31</v>
      </c>
    </row>
    <row r="9" spans="1:9" x14ac:dyDescent="0.2">
      <c r="A9" s="42"/>
      <c r="B9" s="48"/>
      <c r="C9" s="49"/>
      <c r="D9" s="50"/>
      <c r="E9" s="60"/>
      <c r="F9" s="60"/>
      <c r="G9" s="4" t="s">
        <v>158</v>
      </c>
      <c r="H9" s="5">
        <v>906.81</v>
      </c>
      <c r="I9" s="5">
        <f t="shared" si="0"/>
        <v>906.81</v>
      </c>
    </row>
    <row r="10" spans="1:9" x14ac:dyDescent="0.2">
      <c r="A10" s="42"/>
      <c r="B10" s="48"/>
      <c r="C10" s="49"/>
      <c r="D10" s="50"/>
      <c r="E10" s="60"/>
      <c r="F10" s="60"/>
      <c r="G10" s="4" t="s">
        <v>159</v>
      </c>
      <c r="H10" s="5">
        <v>975.74</v>
      </c>
      <c r="I10" s="5">
        <f t="shared" si="0"/>
        <v>975.74</v>
      </c>
    </row>
    <row r="11" spans="1:9" x14ac:dyDescent="0.2">
      <c r="A11" s="42"/>
      <c r="B11" s="48"/>
      <c r="C11" s="49"/>
      <c r="D11" s="50"/>
      <c r="E11" s="60"/>
      <c r="F11" s="60"/>
      <c r="G11" s="4" t="s">
        <v>160</v>
      </c>
      <c r="H11" s="5">
        <v>976.71</v>
      </c>
      <c r="I11" s="5">
        <f t="shared" si="0"/>
        <v>976.71</v>
      </c>
    </row>
    <row r="12" spans="1:9" x14ac:dyDescent="0.2">
      <c r="A12" s="42"/>
      <c r="B12" s="48"/>
      <c r="C12" s="49"/>
      <c r="D12" s="50"/>
      <c r="E12" s="60"/>
      <c r="F12" s="60"/>
      <c r="G12" s="4" t="s">
        <v>161</v>
      </c>
      <c r="H12" s="5">
        <v>1024.74</v>
      </c>
      <c r="I12" s="5">
        <f t="shared" si="0"/>
        <v>1024.74</v>
      </c>
    </row>
    <row r="13" spans="1:9" x14ac:dyDescent="0.2">
      <c r="A13" s="42"/>
      <c r="B13" s="48"/>
      <c r="C13" s="49"/>
      <c r="D13" s="50"/>
      <c r="E13" s="60"/>
      <c r="F13" s="60"/>
      <c r="G13" s="4" t="s">
        <v>162</v>
      </c>
      <c r="H13" s="5">
        <v>2049.4699999999998</v>
      </c>
      <c r="I13" s="5" t="str">
        <f t="shared" si="0"/>
        <v>Descartado</v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457.7412248302428</v>
      </c>
      <c r="C20" s="18">
        <f>IF(H23&lt;2,"N/A",(B20/D20))</f>
        <v>0.40458630789346495</v>
      </c>
      <c r="D20" s="19">
        <f>AVERAGE(H3:H17)</f>
        <v>1131.380909090909</v>
      </c>
      <c r="E20" s="20">
        <f>IF(H23&lt;2,"N/A",(IF(C20&lt;=25%,"N/A",AVERAGE(I3:I17))))</f>
        <v>927.36111111111109</v>
      </c>
      <c r="F20" s="19">
        <f>MEDIAN(H3:H17)</f>
        <v>975.73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927.36111111111109</v>
      </c>
      <c r="E22" s="63"/>
    </row>
    <row r="23" spans="1:9" x14ac:dyDescent="0.2">
      <c r="B23" s="62" t="s">
        <v>10</v>
      </c>
      <c r="C23" s="62"/>
      <c r="D23" s="63">
        <f>ROUND(D22,2)*F3</f>
        <v>55641.599999999999</v>
      </c>
      <c r="E23" s="63"/>
      <c r="G23" s="36" t="s">
        <v>41</v>
      </c>
      <c r="H23" s="37">
        <f>COUNT(H3:H17)</f>
        <v>11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15" sqref="H1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43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90</v>
      </c>
      <c r="C3" s="46"/>
      <c r="D3" s="47"/>
      <c r="E3" s="60" t="s">
        <v>9</v>
      </c>
      <c r="F3" s="61">
        <v>40</v>
      </c>
      <c r="G3" s="4" t="s">
        <v>122</v>
      </c>
      <c r="H3" s="5">
        <v>858.73</v>
      </c>
      <c r="I3" s="5">
        <f>IF(H3="","",(IF($C$20&lt;25%,"N/A",IF(H3&lt;=($D$20+$B$20),H3,"Descartado"))))</f>
        <v>858.73</v>
      </c>
    </row>
    <row r="4" spans="1:9" x14ac:dyDescent="0.2">
      <c r="A4" s="42"/>
      <c r="B4" s="48"/>
      <c r="C4" s="49"/>
      <c r="D4" s="50"/>
      <c r="E4" s="60"/>
      <c r="F4" s="60"/>
      <c r="G4" s="4" t="s">
        <v>123</v>
      </c>
      <c r="H4" s="5">
        <v>924.3</v>
      </c>
      <c r="I4" s="5">
        <f t="shared" ref="I4:I17" si="0">IF(H4="","",(IF($C$20&lt;25%,"N/A",IF(H4&lt;=($D$20+$B$20),H4,"Descartado"))))</f>
        <v>924.3</v>
      </c>
    </row>
    <row r="5" spans="1:9" x14ac:dyDescent="0.2">
      <c r="A5" s="42"/>
      <c r="B5" s="48"/>
      <c r="C5" s="49"/>
      <c r="D5" s="50"/>
      <c r="E5" s="60"/>
      <c r="F5" s="60"/>
      <c r="G5" s="4" t="s">
        <v>144</v>
      </c>
      <c r="H5" s="5">
        <v>967.97</v>
      </c>
      <c r="I5" s="5">
        <f t="shared" si="0"/>
        <v>967.97</v>
      </c>
    </row>
    <row r="6" spans="1:9" x14ac:dyDescent="0.2">
      <c r="A6" s="42"/>
      <c r="B6" s="48"/>
      <c r="C6" s="49"/>
      <c r="D6" s="50"/>
      <c r="E6" s="60"/>
      <c r="F6" s="60"/>
      <c r="G6" s="4" t="s">
        <v>146</v>
      </c>
      <c r="H6" s="5">
        <v>2049.4699999999998</v>
      </c>
      <c r="I6" s="5" t="str">
        <f t="shared" si="0"/>
        <v>Descartado</v>
      </c>
    </row>
    <row r="7" spans="1:9" x14ac:dyDescent="0.2">
      <c r="A7" s="42"/>
      <c r="B7" s="48"/>
      <c r="C7" s="49"/>
      <c r="D7" s="50"/>
      <c r="E7" s="60"/>
      <c r="F7" s="60"/>
      <c r="G7" s="4" t="s">
        <v>156</v>
      </c>
      <c r="H7" s="5">
        <v>832.57</v>
      </c>
      <c r="I7" s="5">
        <f t="shared" si="0"/>
        <v>832.57</v>
      </c>
    </row>
    <row r="8" spans="1:9" x14ac:dyDescent="0.2">
      <c r="A8" s="42"/>
      <c r="B8" s="48"/>
      <c r="C8" s="49"/>
      <c r="D8" s="50"/>
      <c r="E8" s="60"/>
      <c r="F8" s="60"/>
      <c r="G8" s="4" t="s">
        <v>157</v>
      </c>
      <c r="H8" s="5">
        <v>832.05</v>
      </c>
      <c r="I8" s="5">
        <f t="shared" si="0"/>
        <v>832.05</v>
      </c>
    </row>
    <row r="9" spans="1:9" x14ac:dyDescent="0.2">
      <c r="A9" s="42"/>
      <c r="B9" s="48"/>
      <c r="C9" s="49"/>
      <c r="D9" s="50"/>
      <c r="E9" s="60"/>
      <c r="F9" s="60"/>
      <c r="G9" s="4" t="s">
        <v>158</v>
      </c>
      <c r="H9" s="5">
        <v>905.86</v>
      </c>
      <c r="I9" s="5">
        <f t="shared" si="0"/>
        <v>905.86</v>
      </c>
    </row>
    <row r="10" spans="1:9" x14ac:dyDescent="0.2">
      <c r="A10" s="42"/>
      <c r="B10" s="48"/>
      <c r="C10" s="49"/>
      <c r="D10" s="50"/>
      <c r="E10" s="60"/>
      <c r="F10" s="60"/>
      <c r="G10" s="4" t="s">
        <v>159</v>
      </c>
      <c r="H10" s="5">
        <v>967.98</v>
      </c>
      <c r="I10" s="5">
        <f t="shared" si="0"/>
        <v>967.98</v>
      </c>
    </row>
    <row r="11" spans="1:9" x14ac:dyDescent="0.2">
      <c r="A11" s="42"/>
      <c r="B11" s="48"/>
      <c r="C11" s="49"/>
      <c r="D11" s="50"/>
      <c r="E11" s="60"/>
      <c r="F11" s="60"/>
      <c r="G11" s="4" t="s">
        <v>160</v>
      </c>
      <c r="H11" s="5">
        <v>975.85</v>
      </c>
      <c r="I11" s="5">
        <f t="shared" si="0"/>
        <v>975.85</v>
      </c>
    </row>
    <row r="12" spans="1:9" x14ac:dyDescent="0.2">
      <c r="A12" s="42"/>
      <c r="B12" s="48"/>
      <c r="C12" s="49"/>
      <c r="D12" s="50"/>
      <c r="E12" s="60"/>
      <c r="F12" s="60"/>
      <c r="G12" s="4" t="s">
        <v>161</v>
      </c>
      <c r="H12" s="5">
        <v>1024.74</v>
      </c>
      <c r="I12" s="5">
        <f t="shared" si="0"/>
        <v>1024.74</v>
      </c>
    </row>
    <row r="13" spans="1:9" x14ac:dyDescent="0.2">
      <c r="A13" s="42"/>
      <c r="B13" s="48"/>
      <c r="C13" s="49"/>
      <c r="D13" s="50"/>
      <c r="E13" s="60"/>
      <c r="F13" s="60"/>
      <c r="G13" s="4" t="s">
        <v>162</v>
      </c>
      <c r="H13" s="5">
        <v>2049.4699999999998</v>
      </c>
      <c r="I13" s="5" t="str">
        <f t="shared" si="0"/>
        <v>Descartado</v>
      </c>
    </row>
    <row r="14" spans="1:9" x14ac:dyDescent="0.2">
      <c r="A14" s="42"/>
      <c r="B14" s="48"/>
      <c r="C14" s="49"/>
      <c r="D14" s="50"/>
      <c r="E14" s="60"/>
      <c r="F14" s="60"/>
      <c r="G14" s="4" t="s">
        <v>163</v>
      </c>
      <c r="H14" s="5">
        <v>905.87</v>
      </c>
      <c r="I14" s="5">
        <f t="shared" si="0"/>
        <v>905.87</v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443.73924485814047</v>
      </c>
      <c r="C20" s="18">
        <f>IF(H23&lt;2,"N/A",(B20/D20))</f>
        <v>0.40052102378646226</v>
      </c>
      <c r="D20" s="19">
        <f>AVERAGE(H3:H17)</f>
        <v>1107.905</v>
      </c>
      <c r="E20" s="20">
        <f>IF(H23&lt;2,"N/A",(IF(C20&lt;=25%,"N/A",AVERAGE(I3:I17))))</f>
        <v>919.59199999999998</v>
      </c>
      <c r="F20" s="19">
        <f>MEDIAN(H3:H17)</f>
        <v>946.13499999999999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919.59199999999998</v>
      </c>
      <c r="E22" s="63"/>
    </row>
    <row r="23" spans="1:9" x14ac:dyDescent="0.2">
      <c r="B23" s="62" t="s">
        <v>10</v>
      </c>
      <c r="C23" s="62"/>
      <c r="D23" s="63">
        <f>ROUND(D22,2)*F3</f>
        <v>36783.599999999999</v>
      </c>
      <c r="E23" s="63"/>
      <c r="G23" s="36" t="s">
        <v>41</v>
      </c>
      <c r="H23" s="37">
        <f>COUNT(H3:H17)</f>
        <v>12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4" sqref="G4:G10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44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91</v>
      </c>
      <c r="C3" s="46"/>
      <c r="D3" s="47"/>
      <c r="E3" s="60" t="s">
        <v>9</v>
      </c>
      <c r="F3" s="61">
        <v>100</v>
      </c>
      <c r="G3" s="4" t="s">
        <v>122</v>
      </c>
      <c r="H3" s="5">
        <v>434.37</v>
      </c>
      <c r="I3" s="5">
        <f>IF(H3="","",(IF($C$20&lt;25%,"N/A",IF(H3&lt;=($D$20+$B$20),H3,"Descartado"))))</f>
        <v>434.37</v>
      </c>
    </row>
    <row r="4" spans="1:9" x14ac:dyDescent="0.2">
      <c r="A4" s="42"/>
      <c r="B4" s="48"/>
      <c r="C4" s="49"/>
      <c r="D4" s="50"/>
      <c r="E4" s="60"/>
      <c r="F4" s="60"/>
      <c r="G4" s="4" t="s">
        <v>123</v>
      </c>
      <c r="H4" s="5">
        <v>614.84</v>
      </c>
      <c r="I4" s="5">
        <f t="shared" ref="I4:I17" si="0">IF(H4="","",(IF($C$20&lt;25%,"N/A",IF(H4&lt;=($D$20+$B$20),H4,"Descartado"))))</f>
        <v>614.84</v>
      </c>
    </row>
    <row r="5" spans="1:9" x14ac:dyDescent="0.2">
      <c r="A5" s="42"/>
      <c r="B5" s="48"/>
      <c r="C5" s="49"/>
      <c r="D5" s="50"/>
      <c r="E5" s="60"/>
      <c r="F5" s="60"/>
      <c r="G5" s="4" t="s">
        <v>124</v>
      </c>
      <c r="H5" s="5">
        <v>507.77</v>
      </c>
      <c r="I5" s="5">
        <f t="shared" si="0"/>
        <v>507.77</v>
      </c>
    </row>
    <row r="6" spans="1:9" x14ac:dyDescent="0.2">
      <c r="A6" s="42"/>
      <c r="B6" s="48"/>
      <c r="C6" s="49"/>
      <c r="D6" s="50"/>
      <c r="E6" s="60"/>
      <c r="F6" s="60"/>
      <c r="G6" s="4" t="s">
        <v>126</v>
      </c>
      <c r="H6" s="5">
        <v>471.26</v>
      </c>
      <c r="I6" s="5">
        <f t="shared" si="0"/>
        <v>471.26</v>
      </c>
    </row>
    <row r="7" spans="1:9" x14ac:dyDescent="0.2">
      <c r="A7" s="42"/>
      <c r="B7" s="48"/>
      <c r="C7" s="49"/>
      <c r="D7" s="50"/>
      <c r="E7" s="60"/>
      <c r="F7" s="60"/>
      <c r="G7" s="4" t="s">
        <v>129</v>
      </c>
      <c r="H7" s="5">
        <v>432.44</v>
      </c>
      <c r="I7" s="5">
        <f t="shared" si="0"/>
        <v>432.44</v>
      </c>
    </row>
    <row r="8" spans="1:9" x14ac:dyDescent="0.2">
      <c r="A8" s="42"/>
      <c r="B8" s="48"/>
      <c r="C8" s="49"/>
      <c r="D8" s="50"/>
      <c r="E8" s="60"/>
      <c r="F8" s="60"/>
      <c r="G8" s="4" t="s">
        <v>142</v>
      </c>
      <c r="H8" s="5">
        <v>507.77</v>
      </c>
      <c r="I8" s="5">
        <f t="shared" si="0"/>
        <v>507.77</v>
      </c>
    </row>
    <row r="9" spans="1:9" x14ac:dyDescent="0.2">
      <c r="A9" s="42"/>
      <c r="B9" s="48"/>
      <c r="C9" s="49"/>
      <c r="D9" s="50"/>
      <c r="E9" s="60"/>
      <c r="F9" s="60"/>
      <c r="G9" s="4" t="s">
        <v>144</v>
      </c>
      <c r="H9" s="5">
        <v>491.86</v>
      </c>
      <c r="I9" s="5">
        <f t="shared" si="0"/>
        <v>491.86</v>
      </c>
    </row>
    <row r="10" spans="1:9" x14ac:dyDescent="0.2">
      <c r="A10" s="42"/>
      <c r="B10" s="48"/>
      <c r="C10" s="49"/>
      <c r="D10" s="50"/>
      <c r="E10" s="60"/>
      <c r="F10" s="60"/>
      <c r="G10" s="4" t="s">
        <v>146</v>
      </c>
      <c r="H10" s="5">
        <v>614.24</v>
      </c>
      <c r="I10" s="5">
        <f t="shared" si="0"/>
        <v>614.24</v>
      </c>
    </row>
    <row r="11" spans="1:9" x14ac:dyDescent="0.2">
      <c r="A11" s="42"/>
      <c r="B11" s="48"/>
      <c r="C11" s="49"/>
      <c r="D11" s="50"/>
      <c r="E11" s="60"/>
      <c r="F11" s="60"/>
      <c r="G11" s="4" t="s">
        <v>156</v>
      </c>
      <c r="H11" s="5">
        <v>458.73</v>
      </c>
      <c r="I11" s="5">
        <f t="shared" si="0"/>
        <v>458.73</v>
      </c>
    </row>
    <row r="12" spans="1:9" x14ac:dyDescent="0.2">
      <c r="A12" s="42"/>
      <c r="B12" s="48"/>
      <c r="C12" s="49"/>
      <c r="D12" s="50"/>
      <c r="E12" s="60"/>
      <c r="F12" s="60"/>
      <c r="G12" s="4" t="s">
        <v>157</v>
      </c>
      <c r="H12" s="5">
        <v>442.09</v>
      </c>
      <c r="I12" s="5">
        <f t="shared" si="0"/>
        <v>442.09</v>
      </c>
    </row>
    <row r="13" spans="1:9" x14ac:dyDescent="0.2">
      <c r="A13" s="42"/>
      <c r="B13" s="48"/>
      <c r="C13" s="49"/>
      <c r="D13" s="50"/>
      <c r="E13" s="60"/>
      <c r="F13" s="60"/>
      <c r="G13" s="4" t="s">
        <v>160</v>
      </c>
      <c r="H13" s="5">
        <v>472.35</v>
      </c>
      <c r="I13" s="5">
        <f t="shared" si="0"/>
        <v>472.35</v>
      </c>
    </row>
    <row r="14" spans="1:9" x14ac:dyDescent="0.2">
      <c r="A14" s="42"/>
      <c r="B14" s="48"/>
      <c r="C14" s="49"/>
      <c r="D14" s="50"/>
      <c r="E14" s="60"/>
      <c r="F14" s="60"/>
      <c r="G14" s="4" t="s">
        <v>161</v>
      </c>
      <c r="H14" s="5">
        <v>614.84</v>
      </c>
      <c r="I14" s="5">
        <f t="shared" si="0"/>
        <v>614.84</v>
      </c>
    </row>
    <row r="15" spans="1:9" x14ac:dyDescent="0.2">
      <c r="A15" s="42"/>
      <c r="B15" s="48"/>
      <c r="C15" s="49"/>
      <c r="D15" s="50"/>
      <c r="E15" s="60"/>
      <c r="F15" s="60"/>
      <c r="G15" s="4" t="s">
        <v>164</v>
      </c>
      <c r="H15" s="5">
        <v>461.11</v>
      </c>
      <c r="I15" s="5">
        <f t="shared" si="0"/>
        <v>461.11</v>
      </c>
    </row>
    <row r="16" spans="1:9" x14ac:dyDescent="0.2">
      <c r="A16" s="42"/>
      <c r="B16" s="48"/>
      <c r="C16" s="49"/>
      <c r="D16" s="50"/>
      <c r="E16" s="60"/>
      <c r="F16" s="60"/>
      <c r="G16" s="4" t="s">
        <v>165</v>
      </c>
      <c r="H16" s="5">
        <v>819.79</v>
      </c>
      <c r="I16" s="5" t="str">
        <f t="shared" si="0"/>
        <v>Descartado</v>
      </c>
    </row>
    <row r="17" spans="1:9" x14ac:dyDescent="0.2">
      <c r="A17" s="42"/>
      <c r="B17" s="51"/>
      <c r="C17" s="52"/>
      <c r="D17" s="53"/>
      <c r="E17" s="60"/>
      <c r="F17" s="60"/>
      <c r="G17" s="4" t="s">
        <v>166</v>
      </c>
      <c r="H17" s="5">
        <v>1024.1199999999999</v>
      </c>
      <c r="I17" s="5" t="str">
        <f t="shared" si="0"/>
        <v>Descartado</v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165.4934949030864</v>
      </c>
      <c r="C20" s="18">
        <f>IF(H23&lt;2,"N/A",(B20/D20))</f>
        <v>0.29666909949427378</v>
      </c>
      <c r="D20" s="19">
        <f>AVERAGE(H3:H17)</f>
        <v>557.83866666666677</v>
      </c>
      <c r="E20" s="20">
        <f>IF(H23&lt;2,"N/A",(IF(C20&lt;=25%,"N/A",AVERAGE(I3:I17))))</f>
        <v>501.82076923076932</v>
      </c>
      <c r="F20" s="19">
        <f>MEDIAN(H3:H17)</f>
        <v>491.86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491.86</v>
      </c>
      <c r="E22" s="63"/>
    </row>
    <row r="23" spans="1:9" x14ac:dyDescent="0.2">
      <c r="B23" s="62" t="s">
        <v>10</v>
      </c>
      <c r="C23" s="62"/>
      <c r="D23" s="63">
        <f>ROUND(D22,2)*F3</f>
        <v>49186</v>
      </c>
      <c r="E23" s="63"/>
      <c r="G23" s="36" t="s">
        <v>41</v>
      </c>
      <c r="H23" s="37">
        <f>COUNT(H3:H17)</f>
        <v>15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18" sqref="H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45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92</v>
      </c>
      <c r="C3" s="46"/>
      <c r="D3" s="47"/>
      <c r="E3" s="60" t="s">
        <v>9</v>
      </c>
      <c r="F3" s="61">
        <v>50</v>
      </c>
      <c r="G3" s="4" t="s">
        <v>123</v>
      </c>
      <c r="H3" s="5">
        <v>614.84</v>
      </c>
      <c r="I3" s="5">
        <f>IF(H3="","",(IF($C$20&lt;25%,"N/A",IF(H3&lt;=($D$20+$B$20),H3,"Descartado"))))</f>
        <v>614.84</v>
      </c>
    </row>
    <row r="4" spans="1:9" x14ac:dyDescent="0.2">
      <c r="A4" s="42"/>
      <c r="B4" s="48"/>
      <c r="C4" s="49"/>
      <c r="D4" s="50"/>
      <c r="E4" s="60"/>
      <c r="F4" s="60"/>
      <c r="G4" s="4" t="s">
        <v>124</v>
      </c>
      <c r="H4" s="5">
        <v>508.39</v>
      </c>
      <c r="I4" s="5">
        <f t="shared" ref="I4:I17" si="0">IF(H4="","",(IF($C$20&lt;25%,"N/A",IF(H4&lt;=($D$20+$B$20),H4,"Descartado"))))</f>
        <v>508.39</v>
      </c>
    </row>
    <row r="5" spans="1:9" x14ac:dyDescent="0.2">
      <c r="A5" s="42"/>
      <c r="B5" s="48"/>
      <c r="C5" s="49"/>
      <c r="D5" s="50"/>
      <c r="E5" s="60"/>
      <c r="F5" s="60"/>
      <c r="G5" s="4" t="s">
        <v>126</v>
      </c>
      <c r="H5" s="5">
        <v>471.26</v>
      </c>
      <c r="I5" s="5">
        <f t="shared" si="0"/>
        <v>471.26</v>
      </c>
    </row>
    <row r="6" spans="1:9" x14ac:dyDescent="0.2">
      <c r="A6" s="42"/>
      <c r="B6" s="48"/>
      <c r="C6" s="49"/>
      <c r="D6" s="50"/>
      <c r="E6" s="60"/>
      <c r="F6" s="60"/>
      <c r="G6" s="4" t="s">
        <v>129</v>
      </c>
      <c r="H6" s="5">
        <v>431.41</v>
      </c>
      <c r="I6" s="5">
        <f t="shared" si="0"/>
        <v>431.41</v>
      </c>
    </row>
    <row r="7" spans="1:9" x14ac:dyDescent="0.2">
      <c r="A7" s="42"/>
      <c r="B7" s="48"/>
      <c r="C7" s="49"/>
      <c r="D7" s="50"/>
      <c r="E7" s="60"/>
      <c r="F7" s="60"/>
      <c r="G7" s="4" t="s">
        <v>142</v>
      </c>
      <c r="H7" s="5">
        <v>508.39</v>
      </c>
      <c r="I7" s="5">
        <f t="shared" si="0"/>
        <v>508.39</v>
      </c>
    </row>
    <row r="8" spans="1:9" x14ac:dyDescent="0.2">
      <c r="A8" s="42"/>
      <c r="B8" s="48"/>
      <c r="C8" s="49"/>
      <c r="D8" s="50"/>
      <c r="E8" s="60"/>
      <c r="F8" s="60"/>
      <c r="G8" s="4" t="s">
        <v>144</v>
      </c>
      <c r="H8" s="5">
        <v>491.86</v>
      </c>
      <c r="I8" s="5">
        <f t="shared" si="0"/>
        <v>491.86</v>
      </c>
    </row>
    <row r="9" spans="1:9" x14ac:dyDescent="0.2">
      <c r="A9" s="42"/>
      <c r="B9" s="48"/>
      <c r="C9" s="49"/>
      <c r="D9" s="50"/>
      <c r="E9" s="60"/>
      <c r="F9" s="60"/>
      <c r="G9" s="4" t="s">
        <v>146</v>
      </c>
      <c r="H9" s="5">
        <v>612.79</v>
      </c>
      <c r="I9" s="5">
        <f t="shared" si="0"/>
        <v>612.79</v>
      </c>
    </row>
    <row r="10" spans="1:9" x14ac:dyDescent="0.2">
      <c r="A10" s="42"/>
      <c r="B10" s="48"/>
      <c r="C10" s="49"/>
      <c r="D10" s="50"/>
      <c r="E10" s="60"/>
      <c r="F10" s="60"/>
      <c r="G10" s="4" t="s">
        <v>156</v>
      </c>
      <c r="H10" s="5">
        <v>459.8</v>
      </c>
      <c r="I10" s="5">
        <f t="shared" si="0"/>
        <v>459.8</v>
      </c>
    </row>
    <row r="11" spans="1:9" x14ac:dyDescent="0.2">
      <c r="A11" s="42"/>
      <c r="B11" s="48"/>
      <c r="C11" s="49"/>
      <c r="D11" s="50"/>
      <c r="E11" s="60"/>
      <c r="F11" s="60"/>
      <c r="G11" s="4" t="s">
        <v>157</v>
      </c>
      <c r="H11" s="5">
        <v>443.1</v>
      </c>
      <c r="I11" s="5">
        <f t="shared" si="0"/>
        <v>443.1</v>
      </c>
    </row>
    <row r="12" spans="1:9" x14ac:dyDescent="0.2">
      <c r="A12" s="42"/>
      <c r="B12" s="48"/>
      <c r="C12" s="49"/>
      <c r="D12" s="50"/>
      <c r="E12" s="60"/>
      <c r="F12" s="60"/>
      <c r="G12" s="4" t="s">
        <v>160</v>
      </c>
      <c r="H12" s="5">
        <v>475.03</v>
      </c>
      <c r="I12" s="5">
        <f t="shared" si="0"/>
        <v>475.03</v>
      </c>
    </row>
    <row r="13" spans="1:9" x14ac:dyDescent="0.2">
      <c r="A13" s="42"/>
      <c r="B13" s="48"/>
      <c r="C13" s="49"/>
      <c r="D13" s="50"/>
      <c r="E13" s="60"/>
      <c r="F13" s="60"/>
      <c r="G13" s="4" t="s">
        <v>161</v>
      </c>
      <c r="H13" s="5">
        <v>614.84</v>
      </c>
      <c r="I13" s="5">
        <f t="shared" si="0"/>
        <v>614.84</v>
      </c>
    </row>
    <row r="14" spans="1:9" x14ac:dyDescent="0.2">
      <c r="A14" s="42"/>
      <c r="B14" s="48"/>
      <c r="C14" s="49"/>
      <c r="D14" s="50"/>
      <c r="E14" s="60"/>
      <c r="F14" s="60"/>
      <c r="G14" s="4" t="s">
        <v>163</v>
      </c>
      <c r="H14" s="5">
        <v>508.39</v>
      </c>
      <c r="I14" s="5">
        <f t="shared" si="0"/>
        <v>508.39</v>
      </c>
    </row>
    <row r="15" spans="1:9" x14ac:dyDescent="0.2">
      <c r="A15" s="42"/>
      <c r="B15" s="48"/>
      <c r="C15" s="49"/>
      <c r="D15" s="50"/>
      <c r="E15" s="60"/>
      <c r="F15" s="60"/>
      <c r="G15" s="4" t="s">
        <v>164</v>
      </c>
      <c r="H15" s="5">
        <v>460.11</v>
      </c>
      <c r="I15" s="5">
        <f t="shared" si="0"/>
        <v>460.11</v>
      </c>
    </row>
    <row r="16" spans="1:9" x14ac:dyDescent="0.2">
      <c r="A16" s="42"/>
      <c r="B16" s="48"/>
      <c r="C16" s="49"/>
      <c r="D16" s="50"/>
      <c r="E16" s="60"/>
      <c r="F16" s="60"/>
      <c r="G16" s="4" t="s">
        <v>165</v>
      </c>
      <c r="H16" s="5">
        <v>819.79</v>
      </c>
      <c r="I16" s="5" t="str">
        <f t="shared" si="0"/>
        <v>Descartado</v>
      </c>
    </row>
    <row r="17" spans="1:9" x14ac:dyDescent="0.2">
      <c r="A17" s="42"/>
      <c r="B17" s="51"/>
      <c r="C17" s="52"/>
      <c r="D17" s="53"/>
      <c r="E17" s="60"/>
      <c r="F17" s="60"/>
      <c r="G17" s="4" t="s">
        <v>166</v>
      </c>
      <c r="H17" s="5">
        <v>1023.15</v>
      </c>
      <c r="I17" s="5" t="str">
        <f t="shared" si="0"/>
        <v>Descartado</v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162.26606201221622</v>
      </c>
      <c r="C20" s="18">
        <f>IF(H23&lt;2,"N/A",(B20/D20))</f>
        <v>0.28827995833110193</v>
      </c>
      <c r="D20" s="19">
        <f>AVERAGE(H3:H17)</f>
        <v>562.87666666666667</v>
      </c>
      <c r="E20" s="20">
        <f>IF(H23&lt;2,"N/A",(IF(C20&lt;=25%,"N/A",AVERAGE(I3:I17))))</f>
        <v>507.70846153846156</v>
      </c>
      <c r="F20" s="19">
        <f>MEDIAN(H3:H17)</f>
        <v>508.39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507.70846153846156</v>
      </c>
      <c r="E22" s="63"/>
    </row>
    <row r="23" spans="1:9" x14ac:dyDescent="0.2">
      <c r="B23" s="62" t="s">
        <v>10</v>
      </c>
      <c r="C23" s="62"/>
      <c r="D23" s="63">
        <f>ROUND(D22,2)*F3</f>
        <v>25385.5</v>
      </c>
      <c r="E23" s="63"/>
      <c r="G23" s="36" t="s">
        <v>41</v>
      </c>
      <c r="H23" s="37">
        <f>COUNT(H3:H17)</f>
        <v>15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18" sqref="H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46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93</v>
      </c>
      <c r="C3" s="46"/>
      <c r="D3" s="47"/>
      <c r="E3" s="60" t="s">
        <v>9</v>
      </c>
      <c r="F3" s="61">
        <v>60</v>
      </c>
      <c r="G3" s="4" t="s">
        <v>123</v>
      </c>
      <c r="H3" s="5">
        <v>614.84</v>
      </c>
      <c r="I3" s="5">
        <f>IF(H3="","",(IF($C$20&lt;25%,"N/A",IF(H3&lt;=($D$20+$B$20),H3,"Descartado"))))</f>
        <v>614.84</v>
      </c>
    </row>
    <row r="4" spans="1:9" x14ac:dyDescent="0.2">
      <c r="A4" s="42"/>
      <c r="B4" s="48"/>
      <c r="C4" s="49"/>
      <c r="D4" s="50"/>
      <c r="E4" s="60"/>
      <c r="F4" s="60"/>
      <c r="G4" s="4" t="s">
        <v>142</v>
      </c>
      <c r="H4" s="5">
        <v>595.33000000000004</v>
      </c>
      <c r="I4" s="5">
        <f t="shared" ref="I4:I17" si="0">IF(H4="","",(IF($C$20&lt;25%,"N/A",IF(H4&lt;=($D$20+$B$20),H4,"Descartado"))))</f>
        <v>595.33000000000004</v>
      </c>
    </row>
    <row r="5" spans="1:9" x14ac:dyDescent="0.2">
      <c r="A5" s="42"/>
      <c r="B5" s="48"/>
      <c r="C5" s="49"/>
      <c r="D5" s="50"/>
      <c r="E5" s="60"/>
      <c r="F5" s="60"/>
      <c r="G5" s="4" t="s">
        <v>144</v>
      </c>
      <c r="H5" s="5">
        <v>614.83000000000004</v>
      </c>
      <c r="I5" s="5">
        <f t="shared" si="0"/>
        <v>614.83000000000004</v>
      </c>
    </row>
    <row r="6" spans="1:9" x14ac:dyDescent="0.2">
      <c r="A6" s="42"/>
      <c r="B6" s="48"/>
      <c r="C6" s="49"/>
      <c r="D6" s="50"/>
      <c r="E6" s="60"/>
      <c r="F6" s="60"/>
      <c r="G6" s="4" t="s">
        <v>146</v>
      </c>
      <c r="H6" s="5">
        <v>673.3</v>
      </c>
      <c r="I6" s="5">
        <f t="shared" si="0"/>
        <v>673.3</v>
      </c>
    </row>
    <row r="7" spans="1:9" x14ac:dyDescent="0.2">
      <c r="A7" s="42"/>
      <c r="B7" s="48"/>
      <c r="C7" s="49"/>
      <c r="D7" s="50"/>
      <c r="E7" s="60"/>
      <c r="F7" s="60"/>
      <c r="G7" s="4" t="s">
        <v>152</v>
      </c>
      <c r="H7" s="5">
        <v>5123.68</v>
      </c>
      <c r="I7" s="5" t="str">
        <f t="shared" si="0"/>
        <v>Descartado</v>
      </c>
    </row>
    <row r="8" spans="1:9" x14ac:dyDescent="0.2">
      <c r="A8" s="42"/>
      <c r="B8" s="48"/>
      <c r="C8" s="49"/>
      <c r="D8" s="50"/>
      <c r="E8" s="60"/>
      <c r="F8" s="60"/>
      <c r="G8" s="4" t="s">
        <v>153</v>
      </c>
      <c r="H8" s="5">
        <v>594.35</v>
      </c>
      <c r="I8" s="5">
        <f t="shared" si="0"/>
        <v>594.35</v>
      </c>
    </row>
    <row r="9" spans="1:9" x14ac:dyDescent="0.2">
      <c r="A9" s="42"/>
      <c r="B9" s="48"/>
      <c r="C9" s="49"/>
      <c r="D9" s="50"/>
      <c r="E9" s="60"/>
      <c r="F9" s="60"/>
      <c r="G9" s="4" t="s">
        <v>157</v>
      </c>
      <c r="H9" s="5">
        <v>789.05</v>
      </c>
      <c r="I9" s="5">
        <f t="shared" si="0"/>
        <v>789.05</v>
      </c>
    </row>
    <row r="10" spans="1:9" x14ac:dyDescent="0.2">
      <c r="A10" s="42"/>
      <c r="B10" s="48"/>
      <c r="C10" s="49"/>
      <c r="D10" s="50"/>
      <c r="E10" s="60"/>
      <c r="F10" s="60"/>
      <c r="G10" s="4" t="s">
        <v>161</v>
      </c>
      <c r="H10" s="5">
        <v>717.32</v>
      </c>
      <c r="I10" s="5">
        <f t="shared" si="0"/>
        <v>717.32</v>
      </c>
    </row>
    <row r="11" spans="1:9" x14ac:dyDescent="0.2">
      <c r="A11" s="42"/>
      <c r="B11" s="48"/>
      <c r="C11" s="49"/>
      <c r="D11" s="50"/>
      <c r="E11" s="60"/>
      <c r="F11" s="60"/>
      <c r="G11" s="4" t="s">
        <v>165</v>
      </c>
      <c r="H11" s="5">
        <v>1229.68</v>
      </c>
      <c r="I11" s="5">
        <f t="shared" si="0"/>
        <v>1229.68</v>
      </c>
    </row>
    <row r="12" spans="1:9" x14ac:dyDescent="0.2">
      <c r="A12" s="42"/>
      <c r="B12" s="48"/>
      <c r="C12" s="49"/>
      <c r="D12" s="50"/>
      <c r="E12" s="60"/>
      <c r="F12" s="60"/>
      <c r="G12" s="4" t="s">
        <v>166</v>
      </c>
      <c r="H12" s="5">
        <v>674.18</v>
      </c>
      <c r="I12" s="5">
        <f t="shared" si="0"/>
        <v>674.18</v>
      </c>
    </row>
    <row r="13" spans="1:9" x14ac:dyDescent="0.2">
      <c r="A13" s="42"/>
      <c r="B13" s="48"/>
      <c r="C13" s="49"/>
      <c r="D13" s="50"/>
      <c r="E13" s="60"/>
      <c r="F13" s="60"/>
      <c r="G13" s="4" t="s">
        <v>167</v>
      </c>
      <c r="H13" s="5">
        <v>1024.74</v>
      </c>
      <c r="I13" s="5">
        <f t="shared" si="0"/>
        <v>1024.74</v>
      </c>
    </row>
    <row r="14" spans="1:9" x14ac:dyDescent="0.2">
      <c r="A14" s="42"/>
      <c r="B14" s="48"/>
      <c r="C14" s="49"/>
      <c r="D14" s="50"/>
      <c r="E14" s="60"/>
      <c r="F14" s="60"/>
      <c r="G14" s="4" t="s">
        <v>168</v>
      </c>
      <c r="H14" s="5">
        <v>1024.74</v>
      </c>
      <c r="I14" s="5">
        <f t="shared" si="0"/>
        <v>1024.74</v>
      </c>
    </row>
    <row r="15" spans="1:9" x14ac:dyDescent="0.2">
      <c r="A15" s="42"/>
      <c r="B15" s="48"/>
      <c r="C15" s="49"/>
      <c r="D15" s="50"/>
      <c r="E15" s="60"/>
      <c r="F15" s="60"/>
      <c r="G15" s="4" t="s">
        <v>169</v>
      </c>
      <c r="H15" s="5">
        <v>1537.1</v>
      </c>
      <c r="I15" s="5">
        <f t="shared" si="0"/>
        <v>1537.1</v>
      </c>
    </row>
    <row r="16" spans="1:9" x14ac:dyDescent="0.2">
      <c r="A16" s="42"/>
      <c r="B16" s="48"/>
      <c r="C16" s="49"/>
      <c r="D16" s="50"/>
      <c r="E16" s="60"/>
      <c r="F16" s="60"/>
      <c r="G16" s="4" t="s">
        <v>170</v>
      </c>
      <c r="H16" s="5">
        <v>1024.74</v>
      </c>
      <c r="I16" s="5">
        <f t="shared" si="0"/>
        <v>1024.74</v>
      </c>
    </row>
    <row r="17" spans="1:9" x14ac:dyDescent="0.2">
      <c r="A17" s="42"/>
      <c r="B17" s="51"/>
      <c r="C17" s="52"/>
      <c r="D17" s="53"/>
      <c r="E17" s="60"/>
      <c r="F17" s="60"/>
      <c r="G17" s="4" t="s">
        <v>171</v>
      </c>
      <c r="H17" s="5">
        <v>619.97</v>
      </c>
      <c r="I17" s="5">
        <f t="shared" si="0"/>
        <v>619.97</v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1140.9404417764115</v>
      </c>
      <c r="C20" s="18">
        <f>IF(H23&lt;2,"N/A",(B20/D20))</f>
        <v>1.015201026622385</v>
      </c>
      <c r="D20" s="19">
        <f>AVERAGE(H3:H17)</f>
        <v>1123.8566666666666</v>
      </c>
      <c r="E20" s="20">
        <f>IF(H23&lt;2,"N/A",(IF(C20&lt;=25%,"N/A",AVERAGE(I3:I17))))</f>
        <v>838.15499999999997</v>
      </c>
      <c r="F20" s="19">
        <f>MEDIAN(H3:H17)</f>
        <v>717.32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717.32</v>
      </c>
      <c r="E22" s="63"/>
    </row>
    <row r="23" spans="1:9" x14ac:dyDescent="0.2">
      <c r="B23" s="62" t="s">
        <v>10</v>
      </c>
      <c r="C23" s="62"/>
      <c r="D23" s="63">
        <f>ROUND(D22,2)*F3</f>
        <v>43039.200000000004</v>
      </c>
      <c r="E23" s="63"/>
      <c r="G23" s="36" t="s">
        <v>41</v>
      </c>
      <c r="H23" s="37">
        <f>COUNT(H3:H17)</f>
        <v>15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3" sqref="G3:G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47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94</v>
      </c>
      <c r="C3" s="46"/>
      <c r="D3" s="47"/>
      <c r="E3" s="60" t="s">
        <v>9</v>
      </c>
      <c r="F3" s="61">
        <v>60</v>
      </c>
      <c r="G3" s="4" t="s">
        <v>122</v>
      </c>
      <c r="H3" s="5">
        <v>594.35</v>
      </c>
      <c r="I3" s="5">
        <f>IF(H3="","",(IF($C$20&lt;25%,"N/A",IF(H3&lt;=($D$20+$B$20),H3,"Descartado"))))</f>
        <v>594.35</v>
      </c>
    </row>
    <row r="4" spans="1:9" x14ac:dyDescent="0.2">
      <c r="A4" s="42"/>
      <c r="B4" s="48"/>
      <c r="C4" s="49"/>
      <c r="D4" s="50"/>
      <c r="E4" s="60"/>
      <c r="F4" s="60"/>
      <c r="G4" s="4" t="s">
        <v>123</v>
      </c>
      <c r="H4" s="5">
        <v>614.84</v>
      </c>
      <c r="I4" s="5">
        <f t="shared" ref="I4:I17" si="0">IF(H4="","",(IF($C$20&lt;25%,"N/A",IF(H4&lt;=($D$20+$B$20),H4,"Descartado"))))</f>
        <v>614.84</v>
      </c>
    </row>
    <row r="5" spans="1:9" x14ac:dyDescent="0.2">
      <c r="A5" s="42"/>
      <c r="B5" s="48"/>
      <c r="C5" s="49"/>
      <c r="D5" s="50"/>
      <c r="E5" s="60"/>
      <c r="F5" s="60"/>
      <c r="G5" s="4" t="s">
        <v>126</v>
      </c>
      <c r="H5" s="5">
        <v>871.03</v>
      </c>
      <c r="I5" s="5">
        <f t="shared" si="0"/>
        <v>871.03</v>
      </c>
    </row>
    <row r="6" spans="1:9" x14ac:dyDescent="0.2">
      <c r="A6" s="42"/>
      <c r="B6" s="48"/>
      <c r="C6" s="49"/>
      <c r="D6" s="50"/>
      <c r="E6" s="60"/>
      <c r="F6" s="60"/>
      <c r="G6" s="4" t="s">
        <v>142</v>
      </c>
      <c r="H6" s="5">
        <v>594.53</v>
      </c>
      <c r="I6" s="5">
        <f t="shared" si="0"/>
        <v>594.53</v>
      </c>
    </row>
    <row r="7" spans="1:9" x14ac:dyDescent="0.2">
      <c r="A7" s="42"/>
      <c r="B7" s="48"/>
      <c r="C7" s="49"/>
      <c r="D7" s="50"/>
      <c r="E7" s="60"/>
      <c r="F7" s="60"/>
      <c r="G7" s="4" t="s">
        <v>144</v>
      </c>
      <c r="H7" s="5">
        <v>614.83000000000004</v>
      </c>
      <c r="I7" s="5">
        <f t="shared" si="0"/>
        <v>614.83000000000004</v>
      </c>
    </row>
    <row r="8" spans="1:9" x14ac:dyDescent="0.2">
      <c r="A8" s="42"/>
      <c r="B8" s="48"/>
      <c r="C8" s="49"/>
      <c r="D8" s="50"/>
      <c r="E8" s="60"/>
      <c r="F8" s="60"/>
      <c r="G8" s="4" t="s">
        <v>146</v>
      </c>
      <c r="H8" s="5">
        <v>716.85</v>
      </c>
      <c r="I8" s="5">
        <f t="shared" si="0"/>
        <v>716.85</v>
      </c>
    </row>
    <row r="9" spans="1:9" x14ac:dyDescent="0.2">
      <c r="A9" s="42"/>
      <c r="B9" s="48"/>
      <c r="C9" s="49"/>
      <c r="D9" s="50"/>
      <c r="E9" s="60"/>
      <c r="F9" s="60"/>
      <c r="G9" s="4" t="s">
        <v>153</v>
      </c>
      <c r="H9" s="5">
        <v>594.34</v>
      </c>
      <c r="I9" s="5">
        <f t="shared" si="0"/>
        <v>594.34</v>
      </c>
    </row>
    <row r="10" spans="1:9" x14ac:dyDescent="0.2">
      <c r="A10" s="42"/>
      <c r="B10" s="48"/>
      <c r="C10" s="49"/>
      <c r="D10" s="50"/>
      <c r="E10" s="60"/>
      <c r="F10" s="60"/>
      <c r="G10" s="4" t="s">
        <v>161</v>
      </c>
      <c r="H10" s="5">
        <v>717.32</v>
      </c>
      <c r="I10" s="5">
        <f t="shared" si="0"/>
        <v>717.32</v>
      </c>
    </row>
    <row r="11" spans="1:9" x14ac:dyDescent="0.2">
      <c r="A11" s="42"/>
      <c r="B11" s="48"/>
      <c r="C11" s="49"/>
      <c r="D11" s="50"/>
      <c r="E11" s="60"/>
      <c r="F11" s="60"/>
      <c r="G11" s="4" t="s">
        <v>163</v>
      </c>
      <c r="H11" s="5">
        <v>594.53</v>
      </c>
      <c r="I11" s="5">
        <f t="shared" si="0"/>
        <v>594.53</v>
      </c>
    </row>
    <row r="12" spans="1:9" x14ac:dyDescent="0.2">
      <c r="A12" s="42"/>
      <c r="B12" s="48"/>
      <c r="C12" s="49"/>
      <c r="D12" s="50"/>
      <c r="E12" s="60"/>
      <c r="F12" s="60"/>
      <c r="G12" s="4" t="s">
        <v>165</v>
      </c>
      <c r="H12" s="5">
        <v>1229.68</v>
      </c>
      <c r="I12" s="5" t="str">
        <f t="shared" si="0"/>
        <v>Descartado</v>
      </c>
    </row>
    <row r="13" spans="1:9" x14ac:dyDescent="0.2">
      <c r="A13" s="42"/>
      <c r="B13" s="48"/>
      <c r="C13" s="49"/>
      <c r="D13" s="50"/>
      <c r="E13" s="60"/>
      <c r="F13" s="60"/>
      <c r="G13" s="4" t="s">
        <v>166</v>
      </c>
      <c r="H13" s="5">
        <v>1024.74</v>
      </c>
      <c r="I13" s="5" t="str">
        <f t="shared" si="0"/>
        <v>Descartado</v>
      </c>
    </row>
    <row r="14" spans="1:9" x14ac:dyDescent="0.2">
      <c r="A14" s="42"/>
      <c r="B14" s="48"/>
      <c r="C14" s="49"/>
      <c r="D14" s="50"/>
      <c r="E14" s="60"/>
      <c r="F14" s="60"/>
      <c r="G14" s="4" t="s">
        <v>167</v>
      </c>
      <c r="H14" s="5">
        <v>1024.74</v>
      </c>
      <c r="I14" s="5" t="str">
        <f t="shared" si="0"/>
        <v>Descartado</v>
      </c>
    </row>
    <row r="15" spans="1:9" x14ac:dyDescent="0.2">
      <c r="A15" s="42"/>
      <c r="B15" s="48"/>
      <c r="C15" s="49"/>
      <c r="D15" s="50"/>
      <c r="E15" s="60"/>
      <c r="F15" s="60"/>
      <c r="G15" s="4" t="s">
        <v>168</v>
      </c>
      <c r="H15" s="5">
        <v>1024.74</v>
      </c>
      <c r="I15" s="5" t="str">
        <f t="shared" si="0"/>
        <v>Descartado</v>
      </c>
    </row>
    <row r="16" spans="1:9" x14ac:dyDescent="0.2">
      <c r="A16" s="42"/>
      <c r="B16" s="48"/>
      <c r="C16" s="49"/>
      <c r="D16" s="50"/>
      <c r="E16" s="60"/>
      <c r="F16" s="60"/>
      <c r="G16" s="4" t="s">
        <v>170</v>
      </c>
      <c r="H16" s="5">
        <v>1024.74</v>
      </c>
      <c r="I16" s="5" t="str">
        <f t="shared" si="0"/>
        <v>Descartado</v>
      </c>
    </row>
    <row r="17" spans="1:9" x14ac:dyDescent="0.2">
      <c r="A17" s="42"/>
      <c r="B17" s="51"/>
      <c r="C17" s="52"/>
      <c r="D17" s="53"/>
      <c r="E17" s="60"/>
      <c r="F17" s="60"/>
      <c r="G17" s="4" t="s">
        <v>171</v>
      </c>
      <c r="H17" s="5">
        <v>619.97</v>
      </c>
      <c r="I17" s="5">
        <f t="shared" si="0"/>
        <v>619.97</v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219.44333573406891</v>
      </c>
      <c r="C20" s="18">
        <f>IF(H23&lt;2,"N/A",(B20/D20))</f>
        <v>0.27751338065369563</v>
      </c>
      <c r="D20" s="19">
        <f>AVERAGE(H3:H17)</f>
        <v>790.74866666666651</v>
      </c>
      <c r="E20" s="20">
        <f>IF(H23&lt;2,"N/A",(IF(C20&lt;=25%,"N/A",AVERAGE(I3:I17))))</f>
        <v>653.2589999999999</v>
      </c>
      <c r="F20" s="19">
        <f>MEDIAN(H3:H17)</f>
        <v>716.85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653.2589999999999</v>
      </c>
      <c r="E22" s="63"/>
    </row>
    <row r="23" spans="1:9" x14ac:dyDescent="0.2">
      <c r="B23" s="62" t="s">
        <v>10</v>
      </c>
      <c r="C23" s="62"/>
      <c r="D23" s="63">
        <f>ROUND(D22,2)*F3</f>
        <v>39195.599999999999</v>
      </c>
      <c r="E23" s="63"/>
      <c r="G23" s="36" t="s">
        <v>41</v>
      </c>
      <c r="H23" s="37">
        <f>COUNT(H3:H17)</f>
        <v>15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17" sqref="H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48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95</v>
      </c>
      <c r="C3" s="46"/>
      <c r="D3" s="47"/>
      <c r="E3" s="60" t="s">
        <v>9</v>
      </c>
      <c r="F3" s="61">
        <v>200</v>
      </c>
      <c r="G3" s="4" t="s">
        <v>122</v>
      </c>
      <c r="H3" s="5">
        <v>204.95</v>
      </c>
      <c r="I3" s="5">
        <f>IF(H3="","",(IF($C$20&lt;25%,"N/A",IF(H3&lt;=($D$20+$B$20),H3,"Descartado"))))</f>
        <v>204.95</v>
      </c>
    </row>
    <row r="4" spans="1:9" x14ac:dyDescent="0.2">
      <c r="A4" s="42"/>
      <c r="B4" s="48"/>
      <c r="C4" s="49"/>
      <c r="D4" s="50"/>
      <c r="E4" s="60"/>
      <c r="F4" s="60"/>
      <c r="G4" s="4" t="s">
        <v>123</v>
      </c>
      <c r="H4" s="5">
        <v>225.44</v>
      </c>
      <c r="I4" s="5">
        <f t="shared" ref="I4:I17" si="0">IF(H4="","",(IF($C$20&lt;25%,"N/A",IF(H4&lt;=($D$20+$B$20),H4,"Descartado"))))</f>
        <v>225.44</v>
      </c>
    </row>
    <row r="5" spans="1:9" x14ac:dyDescent="0.2">
      <c r="A5" s="42"/>
      <c r="B5" s="48"/>
      <c r="C5" s="49"/>
      <c r="D5" s="50"/>
      <c r="E5" s="60"/>
      <c r="F5" s="60"/>
      <c r="G5" s="4" t="s">
        <v>126</v>
      </c>
      <c r="H5" s="5">
        <v>217.14</v>
      </c>
      <c r="I5" s="5">
        <f t="shared" si="0"/>
        <v>217.14</v>
      </c>
    </row>
    <row r="6" spans="1:9" x14ac:dyDescent="0.2">
      <c r="A6" s="42"/>
      <c r="B6" s="48"/>
      <c r="C6" s="49"/>
      <c r="D6" s="50"/>
      <c r="E6" s="60"/>
      <c r="F6" s="60"/>
      <c r="G6" s="4" t="s">
        <v>142</v>
      </c>
      <c r="H6" s="5">
        <v>213.39</v>
      </c>
      <c r="I6" s="5">
        <f t="shared" si="0"/>
        <v>213.39</v>
      </c>
    </row>
    <row r="7" spans="1:9" x14ac:dyDescent="0.2">
      <c r="A7" s="42"/>
      <c r="B7" s="48"/>
      <c r="C7" s="49"/>
      <c r="D7" s="50"/>
      <c r="E7" s="60"/>
      <c r="F7" s="60"/>
      <c r="G7" s="4" t="s">
        <v>144</v>
      </c>
      <c r="H7" s="5">
        <v>194.69</v>
      </c>
      <c r="I7" s="5">
        <f t="shared" si="0"/>
        <v>194.69</v>
      </c>
    </row>
    <row r="8" spans="1:9" x14ac:dyDescent="0.2">
      <c r="A8" s="42"/>
      <c r="B8" s="48"/>
      <c r="C8" s="49"/>
      <c r="D8" s="50"/>
      <c r="E8" s="60"/>
      <c r="F8" s="60"/>
      <c r="G8" s="4" t="s">
        <v>146</v>
      </c>
      <c r="H8" s="5">
        <v>215.19</v>
      </c>
      <c r="I8" s="5">
        <f t="shared" si="0"/>
        <v>215.19</v>
      </c>
    </row>
    <row r="9" spans="1:9" x14ac:dyDescent="0.2">
      <c r="A9" s="42"/>
      <c r="B9" s="48"/>
      <c r="C9" s="49"/>
      <c r="D9" s="50"/>
      <c r="E9" s="60"/>
      <c r="F9" s="60"/>
      <c r="G9" s="4" t="s">
        <v>147</v>
      </c>
      <c r="H9" s="5">
        <v>203.92</v>
      </c>
      <c r="I9" s="5">
        <f t="shared" si="0"/>
        <v>203.92</v>
      </c>
    </row>
    <row r="10" spans="1:9" x14ac:dyDescent="0.2">
      <c r="A10" s="42"/>
      <c r="B10" s="48"/>
      <c r="C10" s="49"/>
      <c r="D10" s="50"/>
      <c r="E10" s="60"/>
      <c r="F10" s="60"/>
      <c r="G10" s="4" t="s">
        <v>172</v>
      </c>
      <c r="H10" s="5">
        <v>507.24</v>
      </c>
      <c r="I10" s="5">
        <f t="shared" si="0"/>
        <v>507.24</v>
      </c>
    </row>
    <row r="11" spans="1:9" x14ac:dyDescent="0.2">
      <c r="A11" s="42"/>
      <c r="B11" s="48"/>
      <c r="C11" s="49"/>
      <c r="D11" s="50"/>
      <c r="E11" s="60"/>
      <c r="F11" s="60"/>
      <c r="G11" s="4" t="s">
        <v>152</v>
      </c>
      <c r="H11" s="5">
        <v>1024.74</v>
      </c>
      <c r="I11" s="5" t="str">
        <f t="shared" si="0"/>
        <v>Descartado</v>
      </c>
    </row>
    <row r="12" spans="1:9" x14ac:dyDescent="0.2">
      <c r="A12" s="42"/>
      <c r="B12" s="48"/>
      <c r="C12" s="49"/>
      <c r="D12" s="50"/>
      <c r="E12" s="60"/>
      <c r="F12" s="60"/>
      <c r="G12" s="4" t="s">
        <v>153</v>
      </c>
      <c r="H12" s="5">
        <v>189.22</v>
      </c>
      <c r="I12" s="5">
        <f t="shared" si="0"/>
        <v>189.22</v>
      </c>
    </row>
    <row r="13" spans="1:9" x14ac:dyDescent="0.2">
      <c r="A13" s="42"/>
      <c r="B13" s="48"/>
      <c r="C13" s="49"/>
      <c r="D13" s="50"/>
      <c r="E13" s="60"/>
      <c r="F13" s="60"/>
      <c r="G13" s="4" t="s">
        <v>154</v>
      </c>
      <c r="H13" s="5">
        <v>206.56</v>
      </c>
      <c r="I13" s="5">
        <f t="shared" si="0"/>
        <v>206.56</v>
      </c>
    </row>
    <row r="14" spans="1:9" x14ac:dyDescent="0.2">
      <c r="A14" s="42"/>
      <c r="B14" s="48"/>
      <c r="C14" s="49"/>
      <c r="D14" s="50"/>
      <c r="E14" s="60"/>
      <c r="F14" s="60"/>
      <c r="G14" s="4" t="s">
        <v>157</v>
      </c>
      <c r="H14" s="5">
        <v>286.93</v>
      </c>
      <c r="I14" s="5">
        <f t="shared" si="0"/>
        <v>286.93</v>
      </c>
    </row>
    <row r="15" spans="1:9" x14ac:dyDescent="0.2">
      <c r="A15" s="42"/>
      <c r="B15" s="48"/>
      <c r="C15" s="49"/>
      <c r="D15" s="50"/>
      <c r="E15" s="60"/>
      <c r="F15" s="60"/>
      <c r="G15" s="4" t="s">
        <v>168</v>
      </c>
      <c r="H15" s="5">
        <v>1024.74</v>
      </c>
      <c r="I15" s="5" t="str">
        <f t="shared" si="0"/>
        <v>Descartado</v>
      </c>
    </row>
    <row r="16" spans="1:9" x14ac:dyDescent="0.2">
      <c r="A16" s="42"/>
      <c r="B16" s="48"/>
      <c r="C16" s="49"/>
      <c r="D16" s="50"/>
      <c r="E16" s="60"/>
      <c r="F16" s="60"/>
      <c r="G16" s="4" t="s">
        <v>173</v>
      </c>
      <c r="H16" s="5">
        <v>608.69000000000005</v>
      </c>
      <c r="I16" s="5">
        <f t="shared" si="0"/>
        <v>608.69000000000005</v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300.81021695078442</v>
      </c>
      <c r="C20" s="18">
        <f>IF(H23&lt;2,"N/A",(B20/D20))</f>
        <v>0.79118347297889502</v>
      </c>
      <c r="D20" s="19">
        <f>AVERAGE(H3:H17)</f>
        <v>380.20285714285717</v>
      </c>
      <c r="E20" s="20">
        <f>IF(H23&lt;2,"N/A",(IF(C20&lt;=25%,"N/A",AVERAGE(I3:I17))))</f>
        <v>272.77999999999997</v>
      </c>
      <c r="F20" s="19">
        <f>MEDIAN(H3:H17)</f>
        <v>216.16499999999999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216.16499999999999</v>
      </c>
      <c r="E22" s="63"/>
    </row>
    <row r="23" spans="1:9" x14ac:dyDescent="0.2">
      <c r="B23" s="62" t="s">
        <v>10</v>
      </c>
      <c r="C23" s="62"/>
      <c r="D23" s="63">
        <f>ROUND(D22,2)*F3</f>
        <v>43234</v>
      </c>
      <c r="E23" s="63"/>
      <c r="G23" s="36" t="s">
        <v>41</v>
      </c>
      <c r="H23" s="37">
        <f>COUNT(H3:H17)</f>
        <v>14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8" sqref="G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11</v>
      </c>
      <c r="B2" s="42" t="s">
        <v>75</v>
      </c>
      <c r="C2" s="43"/>
      <c r="D2" s="44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80</v>
      </c>
      <c r="C3" s="46"/>
      <c r="D3" s="47"/>
      <c r="E3" s="60" t="s">
        <v>9</v>
      </c>
      <c r="F3" s="61">
        <v>100</v>
      </c>
      <c r="G3" s="4" t="s">
        <v>121</v>
      </c>
      <c r="H3" s="5">
        <v>42.63</v>
      </c>
      <c r="I3" s="5" t="str">
        <f>IF(H3="","",(IF($C$20&lt;25%,"N/A",IF(H3&lt;=($D$20+$B$20),H3,"Descartado"))))</f>
        <v>N/A</v>
      </c>
    </row>
    <row r="4" spans="1:9" x14ac:dyDescent="0.2">
      <c r="A4" s="42"/>
      <c r="B4" s="48"/>
      <c r="C4" s="49"/>
      <c r="D4" s="50"/>
      <c r="E4" s="60"/>
      <c r="F4" s="60"/>
      <c r="G4" s="4" t="s">
        <v>120</v>
      </c>
      <c r="H4" s="5">
        <v>63.52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2"/>
      <c r="B5" s="48"/>
      <c r="C5" s="49"/>
      <c r="D5" s="50"/>
      <c r="E5" s="60"/>
      <c r="F5" s="60"/>
      <c r="G5" s="4" t="s">
        <v>122</v>
      </c>
      <c r="H5" s="5">
        <v>63.53</v>
      </c>
      <c r="I5" s="5" t="str">
        <f t="shared" si="0"/>
        <v>N/A</v>
      </c>
    </row>
    <row r="6" spans="1:9" x14ac:dyDescent="0.2">
      <c r="A6" s="42"/>
      <c r="B6" s="48"/>
      <c r="C6" s="49"/>
      <c r="D6" s="50"/>
      <c r="E6" s="60"/>
      <c r="F6" s="60"/>
      <c r="G6" s="4" t="s">
        <v>123</v>
      </c>
      <c r="H6" s="5">
        <v>73.260000000000005</v>
      </c>
      <c r="I6" s="5" t="str">
        <f t="shared" si="0"/>
        <v>N/A</v>
      </c>
    </row>
    <row r="7" spans="1:9" x14ac:dyDescent="0.2">
      <c r="A7" s="42"/>
      <c r="B7" s="48"/>
      <c r="C7" s="49"/>
      <c r="D7" s="50"/>
      <c r="E7" s="60"/>
      <c r="F7" s="60"/>
      <c r="G7" s="4" t="s">
        <v>124</v>
      </c>
      <c r="H7" s="5">
        <v>73.27</v>
      </c>
      <c r="I7" s="5" t="str">
        <f t="shared" si="0"/>
        <v>N/A</v>
      </c>
    </row>
    <row r="8" spans="1:9" x14ac:dyDescent="0.2">
      <c r="A8" s="42"/>
      <c r="B8" s="48"/>
      <c r="C8" s="49"/>
      <c r="D8" s="50"/>
      <c r="E8" s="60"/>
      <c r="F8" s="60"/>
      <c r="G8" s="4" t="s">
        <v>125</v>
      </c>
      <c r="H8" s="5">
        <v>80.95</v>
      </c>
      <c r="I8" s="5" t="str">
        <f t="shared" si="0"/>
        <v>N/A</v>
      </c>
    </row>
    <row r="9" spans="1:9" x14ac:dyDescent="0.2">
      <c r="A9" s="42"/>
      <c r="B9" s="48"/>
      <c r="C9" s="49"/>
      <c r="D9" s="50"/>
      <c r="E9" s="60"/>
      <c r="F9" s="60"/>
      <c r="G9" s="4" t="s">
        <v>126</v>
      </c>
      <c r="H9" s="5">
        <v>81.88</v>
      </c>
      <c r="I9" s="5" t="str">
        <f t="shared" si="0"/>
        <v>N/A</v>
      </c>
    </row>
    <row r="10" spans="1:9" x14ac:dyDescent="0.2">
      <c r="A10" s="42"/>
      <c r="B10" s="48"/>
      <c r="C10" s="49"/>
      <c r="D10" s="50"/>
      <c r="E10" s="60"/>
      <c r="F10" s="60"/>
      <c r="G10" s="4" t="s">
        <v>127</v>
      </c>
      <c r="H10" s="5">
        <v>81.98</v>
      </c>
      <c r="I10" s="5" t="str">
        <f t="shared" si="0"/>
        <v>N/A</v>
      </c>
    </row>
    <row r="11" spans="1:9" x14ac:dyDescent="0.2">
      <c r="A11" s="42"/>
      <c r="B11" s="48"/>
      <c r="C11" s="49"/>
      <c r="D11" s="50"/>
      <c r="E11" s="60"/>
      <c r="F11" s="60"/>
      <c r="G11" s="4" t="s">
        <v>128</v>
      </c>
      <c r="H11" s="5">
        <v>81.98</v>
      </c>
      <c r="I11" s="5" t="str">
        <f t="shared" si="0"/>
        <v>N/A</v>
      </c>
    </row>
    <row r="12" spans="1:9" x14ac:dyDescent="0.2">
      <c r="A12" s="42"/>
      <c r="B12" s="48"/>
      <c r="C12" s="49"/>
      <c r="D12" s="50"/>
      <c r="E12" s="60"/>
      <c r="F12" s="60"/>
      <c r="G12" s="4" t="s">
        <v>129</v>
      </c>
      <c r="H12" s="5">
        <v>81.98</v>
      </c>
      <c r="I12" s="5" t="str">
        <f t="shared" si="0"/>
        <v>N/A</v>
      </c>
    </row>
    <row r="13" spans="1:9" x14ac:dyDescent="0.2">
      <c r="A13" s="42"/>
      <c r="B13" s="48"/>
      <c r="C13" s="49"/>
      <c r="D13" s="50"/>
      <c r="E13" s="60"/>
      <c r="F13" s="60"/>
      <c r="G13" s="4" t="s">
        <v>130</v>
      </c>
      <c r="H13" s="5">
        <v>81.98</v>
      </c>
      <c r="I13" s="5" t="str">
        <f t="shared" si="0"/>
        <v>N/A</v>
      </c>
    </row>
    <row r="14" spans="1:9" x14ac:dyDescent="0.2">
      <c r="A14" s="42"/>
      <c r="B14" s="48"/>
      <c r="C14" s="49"/>
      <c r="D14" s="50"/>
      <c r="E14" s="60"/>
      <c r="F14" s="60"/>
      <c r="G14" s="4" t="s">
        <v>131</v>
      </c>
      <c r="H14" s="5">
        <v>87.1</v>
      </c>
      <c r="I14" s="5" t="str">
        <f t="shared" si="0"/>
        <v>N/A</v>
      </c>
    </row>
    <row r="15" spans="1:9" x14ac:dyDescent="0.2">
      <c r="A15" s="42"/>
      <c r="B15" s="48"/>
      <c r="C15" s="49"/>
      <c r="D15" s="50"/>
      <c r="E15" s="60"/>
      <c r="F15" s="60"/>
      <c r="G15" s="4" t="s">
        <v>132</v>
      </c>
      <c r="H15" s="5">
        <v>59.9</v>
      </c>
      <c r="I15" s="5" t="str">
        <f t="shared" si="0"/>
        <v>N/A</v>
      </c>
    </row>
    <row r="16" spans="1:9" x14ac:dyDescent="0.2">
      <c r="A16" s="42"/>
      <c r="B16" s="48"/>
      <c r="C16" s="49"/>
      <c r="D16" s="50"/>
      <c r="E16" s="60"/>
      <c r="F16" s="60"/>
      <c r="G16" s="4" t="s">
        <v>133</v>
      </c>
      <c r="H16" s="5">
        <v>49.9</v>
      </c>
      <c r="I16" s="5" t="str">
        <f t="shared" si="0"/>
        <v>N/A</v>
      </c>
    </row>
    <row r="17" spans="1:9" x14ac:dyDescent="0.2">
      <c r="A17" s="42"/>
      <c r="B17" s="51"/>
      <c r="C17" s="52"/>
      <c r="D17" s="53"/>
      <c r="E17" s="60"/>
      <c r="F17" s="60"/>
      <c r="G17" s="4" t="s">
        <v>134</v>
      </c>
      <c r="H17" s="5">
        <v>59.9</v>
      </c>
      <c r="I17" s="5" t="str">
        <f t="shared" si="0"/>
        <v>N/A</v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13.567884068462417</v>
      </c>
      <c r="C20" s="18">
        <f>IF(H23&lt;2,"N/A",(B20/D20))</f>
        <v>0.19131971593868566</v>
      </c>
      <c r="D20" s="19">
        <f>AVERAGE(H3:H17)</f>
        <v>70.917333333333332</v>
      </c>
      <c r="E20" s="20" t="str">
        <f>IF(H23&lt;2,"N/A",(IF(C20&lt;=25%,"N/A",AVERAGE(I3:I17))))</f>
        <v>N/A</v>
      </c>
      <c r="F20" s="19">
        <f>MEDIAN(H3:H17)</f>
        <v>73.27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70.917333333333332</v>
      </c>
      <c r="E22" s="63"/>
    </row>
    <row r="23" spans="1:9" x14ac:dyDescent="0.2">
      <c r="B23" s="62" t="s">
        <v>10</v>
      </c>
      <c r="C23" s="62"/>
      <c r="D23" s="63">
        <f>ROUND(D22,2)*F3</f>
        <v>7092</v>
      </c>
      <c r="E23" s="63"/>
      <c r="G23" s="36" t="s">
        <v>41</v>
      </c>
      <c r="H23" s="37">
        <f>COUNT(H3:H17)</f>
        <v>15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0" sqref="G10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49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96</v>
      </c>
      <c r="C3" s="46"/>
      <c r="D3" s="47"/>
      <c r="E3" s="60" t="s">
        <v>9</v>
      </c>
      <c r="F3" s="61">
        <v>50</v>
      </c>
      <c r="G3" s="4" t="s">
        <v>192</v>
      </c>
      <c r="H3" s="5">
        <v>109.9</v>
      </c>
      <c r="I3" s="5">
        <f>IF(H3="","",(IF($C$20&lt;25%,"N/A",IF(H3&lt;=($D$20+$B$20),H3,"Descartado"))))</f>
        <v>109.9</v>
      </c>
    </row>
    <row r="4" spans="1:9" x14ac:dyDescent="0.2">
      <c r="A4" s="42"/>
      <c r="B4" s="48"/>
      <c r="C4" s="49"/>
      <c r="D4" s="50"/>
      <c r="E4" s="60"/>
      <c r="F4" s="60"/>
      <c r="G4" s="4" t="s">
        <v>193</v>
      </c>
      <c r="H4" s="5">
        <v>104.99</v>
      </c>
      <c r="I4" s="5">
        <f t="shared" ref="I4:I17" si="0">IF(H4="","",(IF($C$20&lt;25%,"N/A",IF(H4&lt;=($D$20+$B$20),H4,"Descartado"))))</f>
        <v>104.99</v>
      </c>
    </row>
    <row r="5" spans="1:9" x14ac:dyDescent="0.2">
      <c r="A5" s="42"/>
      <c r="B5" s="48"/>
      <c r="C5" s="49"/>
      <c r="D5" s="50"/>
      <c r="E5" s="60"/>
      <c r="F5" s="60"/>
      <c r="G5" s="4" t="s">
        <v>194</v>
      </c>
      <c r="H5" s="5">
        <v>99.9</v>
      </c>
      <c r="I5" s="5">
        <f t="shared" si="0"/>
        <v>99.9</v>
      </c>
    </row>
    <row r="6" spans="1:9" x14ac:dyDescent="0.2">
      <c r="A6" s="42"/>
      <c r="B6" s="48"/>
      <c r="C6" s="49"/>
      <c r="D6" s="50"/>
      <c r="E6" s="60"/>
      <c r="F6" s="60"/>
      <c r="G6" s="4" t="s">
        <v>195</v>
      </c>
      <c r="H6" s="5">
        <v>199.9</v>
      </c>
      <c r="I6" s="5" t="str">
        <f t="shared" si="0"/>
        <v>Descartado</v>
      </c>
    </row>
    <row r="7" spans="1:9" x14ac:dyDescent="0.2">
      <c r="A7" s="42"/>
      <c r="B7" s="48"/>
      <c r="C7" s="49"/>
      <c r="D7" s="50"/>
      <c r="E7" s="60"/>
      <c r="F7" s="60"/>
      <c r="G7" s="4" t="s">
        <v>137</v>
      </c>
      <c r="H7" s="5">
        <v>140.9</v>
      </c>
      <c r="I7" s="5">
        <f t="shared" si="0"/>
        <v>140.9</v>
      </c>
    </row>
    <row r="8" spans="1:9" x14ac:dyDescent="0.2">
      <c r="A8" s="42"/>
      <c r="B8" s="48"/>
      <c r="C8" s="49"/>
      <c r="D8" s="50"/>
      <c r="E8" s="60"/>
      <c r="F8" s="60"/>
      <c r="G8" s="4" t="s">
        <v>134</v>
      </c>
      <c r="H8" s="5">
        <v>105.84</v>
      </c>
      <c r="I8" s="5">
        <f t="shared" si="0"/>
        <v>105.84</v>
      </c>
    </row>
    <row r="9" spans="1:9" x14ac:dyDescent="0.2">
      <c r="A9" s="42"/>
      <c r="B9" s="48"/>
      <c r="C9" s="49"/>
      <c r="D9" s="50"/>
      <c r="E9" s="60"/>
      <c r="F9" s="60"/>
      <c r="G9" s="4" t="s">
        <v>138</v>
      </c>
      <c r="H9" s="5">
        <v>99</v>
      </c>
      <c r="I9" s="5">
        <f t="shared" si="0"/>
        <v>99</v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36.819422604820687</v>
      </c>
      <c r="C20" s="18">
        <f>IF(H23&lt;2,"N/A",(B20/D20))</f>
        <v>0.29954320308885651</v>
      </c>
      <c r="D20" s="19">
        <f>AVERAGE(H3:H17)</f>
        <v>122.91857142857143</v>
      </c>
      <c r="E20" s="20">
        <f>IF(H23&lt;2,"N/A",(IF(C20&lt;=25%,"N/A",AVERAGE(I3:I17))))</f>
        <v>110.08833333333332</v>
      </c>
      <c r="F20" s="19">
        <f>MEDIAN(H3:H17)</f>
        <v>105.84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105.84</v>
      </c>
      <c r="E22" s="63"/>
    </row>
    <row r="23" spans="1:9" x14ac:dyDescent="0.2">
      <c r="B23" s="62" t="s">
        <v>10</v>
      </c>
      <c r="C23" s="62"/>
      <c r="D23" s="63">
        <f>ROUND(D22,2)*F3</f>
        <v>5292</v>
      </c>
      <c r="E23" s="63"/>
      <c r="G23" s="36" t="s">
        <v>41</v>
      </c>
      <c r="H23" s="37">
        <f>COUNT(H3:H17)</f>
        <v>7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8" sqref="G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50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97</v>
      </c>
      <c r="C3" s="46"/>
      <c r="D3" s="47"/>
      <c r="E3" s="60" t="s">
        <v>9</v>
      </c>
      <c r="F3" s="61">
        <v>20</v>
      </c>
      <c r="G3" s="4" t="s">
        <v>196</v>
      </c>
      <c r="H3" s="5">
        <v>2199</v>
      </c>
      <c r="I3" s="5" t="str">
        <f>IF(H3="","",(IF($C$20&lt;25%,"N/A",IF(H3&lt;=($D$20+$B$20),H3,"Descartado"))))</f>
        <v>N/A</v>
      </c>
    </row>
    <row r="4" spans="1:9" x14ac:dyDescent="0.2">
      <c r="A4" s="42"/>
      <c r="B4" s="48"/>
      <c r="C4" s="49"/>
      <c r="D4" s="50"/>
      <c r="E4" s="60"/>
      <c r="F4" s="60"/>
      <c r="G4" s="4" t="s">
        <v>197</v>
      </c>
      <c r="H4" s="5">
        <v>1829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2"/>
      <c r="B5" s="48"/>
      <c r="C5" s="49"/>
      <c r="D5" s="50"/>
      <c r="E5" s="60"/>
      <c r="F5" s="60"/>
      <c r="G5" s="4" t="s">
        <v>194</v>
      </c>
      <c r="H5" s="5">
        <v>2159.9</v>
      </c>
      <c r="I5" s="5" t="str">
        <f t="shared" si="0"/>
        <v>N/A</v>
      </c>
    </row>
    <row r="6" spans="1:9" x14ac:dyDescent="0.2">
      <c r="A6" s="42"/>
      <c r="B6" s="48"/>
      <c r="C6" s="49"/>
      <c r="D6" s="50"/>
      <c r="E6" s="60"/>
      <c r="F6" s="60"/>
      <c r="G6" s="4" t="s">
        <v>198</v>
      </c>
      <c r="H6" s="5">
        <v>1804.05</v>
      </c>
      <c r="I6" s="5" t="str">
        <f t="shared" si="0"/>
        <v>N/A</v>
      </c>
    </row>
    <row r="7" spans="1:9" x14ac:dyDescent="0.2">
      <c r="A7" s="42"/>
      <c r="B7" s="48"/>
      <c r="C7" s="49"/>
      <c r="D7" s="50"/>
      <c r="E7" s="60"/>
      <c r="F7" s="60"/>
      <c r="G7" s="4" t="s">
        <v>199</v>
      </c>
      <c r="H7" s="5">
        <v>2299</v>
      </c>
      <c r="I7" s="5" t="str">
        <f t="shared" si="0"/>
        <v>N/A</v>
      </c>
    </row>
    <row r="8" spans="1:9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226.53754214257734</v>
      </c>
      <c r="C20" s="18">
        <f>IF(H23&lt;2,"N/A",(B20/D20))</f>
        <v>0.11006638946966865</v>
      </c>
      <c r="D20" s="19">
        <f>AVERAGE(H3:H17)</f>
        <v>2058.19</v>
      </c>
      <c r="E20" s="20" t="str">
        <f>IF(H23&lt;2,"N/A",(IF(C20&lt;=25%,"N/A",AVERAGE(I3:I17))))</f>
        <v>N/A</v>
      </c>
      <c r="F20" s="19">
        <f>MEDIAN(H3:H17)</f>
        <v>2159.9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2058.19</v>
      </c>
      <c r="E22" s="63"/>
    </row>
    <row r="23" spans="1:9" x14ac:dyDescent="0.2">
      <c r="B23" s="62" t="s">
        <v>10</v>
      </c>
      <c r="C23" s="62"/>
      <c r="D23" s="63">
        <f>ROUND(D22,2)*F3</f>
        <v>41163.800000000003</v>
      </c>
      <c r="E23" s="63"/>
      <c r="G23" s="36" t="s">
        <v>41</v>
      </c>
      <c r="H23" s="37">
        <f>COUNT(H3:H17)</f>
        <v>5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1" sqref="G11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51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98</v>
      </c>
      <c r="C3" s="46"/>
      <c r="D3" s="47"/>
      <c r="E3" s="60" t="s">
        <v>9</v>
      </c>
      <c r="F3" s="61">
        <v>10</v>
      </c>
      <c r="G3" s="4" t="s">
        <v>193</v>
      </c>
      <c r="H3" s="5">
        <v>1804.05</v>
      </c>
      <c r="I3" s="5" t="str">
        <f>IF(H3="","",(IF($C$20&lt;25%,"N/A",IF(H3&lt;=($D$20+$B$20),H3,"Descartado"))))</f>
        <v>N/A</v>
      </c>
    </row>
    <row r="4" spans="1:9" x14ac:dyDescent="0.2">
      <c r="A4" s="42"/>
      <c r="B4" s="48"/>
      <c r="C4" s="49"/>
      <c r="D4" s="50"/>
      <c r="E4" s="60"/>
      <c r="F4" s="60"/>
      <c r="G4" s="4" t="s">
        <v>197</v>
      </c>
      <c r="H4" s="5">
        <v>1829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2"/>
      <c r="B5" s="48"/>
      <c r="C5" s="49"/>
      <c r="D5" s="50"/>
      <c r="E5" s="60"/>
      <c r="F5" s="60"/>
      <c r="G5" s="4" t="s">
        <v>196</v>
      </c>
      <c r="H5" s="5">
        <v>2199</v>
      </c>
      <c r="I5" s="5" t="str">
        <f t="shared" si="0"/>
        <v>N/A</v>
      </c>
    </row>
    <row r="6" spans="1:9" x14ac:dyDescent="0.2">
      <c r="A6" s="42"/>
      <c r="B6" s="48"/>
      <c r="C6" s="49"/>
      <c r="D6" s="50"/>
      <c r="E6" s="60"/>
      <c r="F6" s="60"/>
      <c r="G6" s="4" t="s">
        <v>200</v>
      </c>
      <c r="H6" s="5">
        <v>2199</v>
      </c>
      <c r="I6" s="5" t="str">
        <f t="shared" si="0"/>
        <v>N/A</v>
      </c>
    </row>
    <row r="7" spans="1:9" x14ac:dyDescent="0.2">
      <c r="A7" s="42"/>
      <c r="B7" s="48"/>
      <c r="C7" s="49"/>
      <c r="D7" s="50"/>
      <c r="E7" s="60"/>
      <c r="F7" s="60"/>
      <c r="G7" s="4" t="s">
        <v>194</v>
      </c>
      <c r="H7" s="5">
        <v>2159.9</v>
      </c>
      <c r="I7" s="5" t="str">
        <f t="shared" si="0"/>
        <v>N/A</v>
      </c>
    </row>
    <row r="8" spans="1:9" x14ac:dyDescent="0.2">
      <c r="A8" s="42"/>
      <c r="B8" s="48"/>
      <c r="C8" s="49"/>
      <c r="D8" s="50"/>
      <c r="E8" s="60"/>
      <c r="F8" s="60"/>
      <c r="G8" s="4" t="s">
        <v>134</v>
      </c>
      <c r="H8" s="5">
        <v>1999</v>
      </c>
      <c r="I8" s="5" t="str">
        <f t="shared" si="0"/>
        <v>N/A</v>
      </c>
    </row>
    <row r="9" spans="1:9" x14ac:dyDescent="0.2">
      <c r="A9" s="42"/>
      <c r="B9" s="48"/>
      <c r="C9" s="49"/>
      <c r="D9" s="50"/>
      <c r="E9" s="60"/>
      <c r="F9" s="60"/>
      <c r="G9" s="4" t="s">
        <v>201</v>
      </c>
      <c r="H9" s="5">
        <v>1899</v>
      </c>
      <c r="I9" s="5" t="str">
        <f t="shared" si="0"/>
        <v>N/A</v>
      </c>
    </row>
    <row r="10" spans="1:9" x14ac:dyDescent="0.2">
      <c r="A10" s="42"/>
      <c r="B10" s="48"/>
      <c r="C10" s="49"/>
      <c r="D10" s="50"/>
      <c r="E10" s="60"/>
      <c r="F10" s="60"/>
      <c r="G10" s="4" t="s">
        <v>199</v>
      </c>
      <c r="H10" s="5">
        <v>2299</v>
      </c>
      <c r="I10" s="5" t="str">
        <f t="shared" si="0"/>
        <v>N/A</v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190.18684879706365</v>
      </c>
      <c r="C20" s="18">
        <f>IF(H23&lt;2,"N/A",(B20/D20))</f>
        <v>9.2842289021903848E-2</v>
      </c>
      <c r="D20" s="19">
        <f>AVERAGE(H3:H17)</f>
        <v>2048.4937500000001</v>
      </c>
      <c r="E20" s="20" t="str">
        <f>IF(H23&lt;2,"N/A",(IF(C20&lt;=25%,"N/A",AVERAGE(I3:I17))))</f>
        <v>N/A</v>
      </c>
      <c r="F20" s="19">
        <f>MEDIAN(H3:H17)</f>
        <v>2079.4499999999998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2048.4937500000001</v>
      </c>
      <c r="E22" s="63"/>
    </row>
    <row r="23" spans="1:9" x14ac:dyDescent="0.2">
      <c r="B23" s="62" t="s">
        <v>10</v>
      </c>
      <c r="C23" s="62"/>
      <c r="D23" s="63">
        <f>ROUND(D22,2)*F3</f>
        <v>20484.899999999998</v>
      </c>
      <c r="E23" s="63"/>
      <c r="G23" s="36" t="s">
        <v>41</v>
      </c>
      <c r="H23" s="37">
        <f>COUNT(H3:H17)</f>
        <v>8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7" sqref="G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52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99</v>
      </c>
      <c r="C3" s="46"/>
      <c r="D3" s="47"/>
      <c r="E3" s="60" t="s">
        <v>9</v>
      </c>
      <c r="F3" s="61">
        <v>3</v>
      </c>
      <c r="G3" s="4" t="s">
        <v>202</v>
      </c>
      <c r="H3" s="5">
        <v>2399</v>
      </c>
      <c r="I3" s="5" t="str">
        <f>IF(H3="","",(IF($C$20&lt;25%,"N/A",IF(H3&lt;=($D$20+$B$20),H3,"Descartado"))))</f>
        <v>N/A</v>
      </c>
    </row>
    <row r="4" spans="1:9" x14ac:dyDescent="0.2">
      <c r="A4" s="42"/>
      <c r="B4" s="48"/>
      <c r="C4" s="49"/>
      <c r="D4" s="50"/>
      <c r="E4" s="60"/>
      <c r="F4" s="60"/>
      <c r="G4" s="4" t="s">
        <v>197</v>
      </c>
      <c r="H4" s="5">
        <v>1639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2"/>
      <c r="B5" s="48"/>
      <c r="C5" s="49"/>
      <c r="D5" s="50"/>
      <c r="E5" s="60"/>
      <c r="F5" s="60"/>
      <c r="G5" s="4" t="s">
        <v>203</v>
      </c>
      <c r="H5" s="5">
        <v>1969</v>
      </c>
      <c r="I5" s="5" t="str">
        <f t="shared" si="0"/>
        <v>N/A</v>
      </c>
    </row>
    <row r="6" spans="1:9" x14ac:dyDescent="0.2">
      <c r="A6" s="42"/>
      <c r="B6" s="48"/>
      <c r="C6" s="49"/>
      <c r="D6" s="50"/>
      <c r="E6" s="60"/>
      <c r="F6" s="60"/>
      <c r="G6" s="4" t="s">
        <v>201</v>
      </c>
      <c r="H6" s="5">
        <v>1749</v>
      </c>
      <c r="I6" s="5" t="str">
        <f t="shared" si="0"/>
        <v>N/A</v>
      </c>
    </row>
    <row r="7" spans="1:9" x14ac:dyDescent="0.2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335.95634637057634</v>
      </c>
      <c r="C20" s="18">
        <f>IF(H23&lt;2,"N/A",(B20/D20))</f>
        <v>0.17326268508023535</v>
      </c>
      <c r="D20" s="19">
        <f>AVERAGE(H3:H17)</f>
        <v>1939</v>
      </c>
      <c r="E20" s="20" t="str">
        <f>IF(H23&lt;2,"N/A",(IF(C20&lt;=25%,"N/A",AVERAGE(I3:I17))))</f>
        <v>N/A</v>
      </c>
      <c r="F20" s="19">
        <f>MEDIAN(H3:H17)</f>
        <v>1859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1939</v>
      </c>
      <c r="E22" s="63"/>
    </row>
    <row r="23" spans="1:9" x14ac:dyDescent="0.2">
      <c r="B23" s="62" t="s">
        <v>10</v>
      </c>
      <c r="C23" s="62"/>
      <c r="D23" s="63">
        <f>ROUND(D22,2)*F3</f>
        <v>5817</v>
      </c>
      <c r="E23" s="63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53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100</v>
      </c>
      <c r="C3" s="46"/>
      <c r="D3" s="47"/>
      <c r="E3" s="60" t="s">
        <v>9</v>
      </c>
      <c r="F3" s="61">
        <v>10</v>
      </c>
      <c r="G3" s="4" t="s">
        <v>197</v>
      </c>
      <c r="H3" s="5">
        <v>1639</v>
      </c>
      <c r="I3" s="5" t="str">
        <f>IF(H3="","",(IF($C$20&lt;25%,"N/A",IF(H3&lt;=($D$20+$B$20),H3,"Descartado"))))</f>
        <v>N/A</v>
      </c>
    </row>
    <row r="4" spans="1:9" x14ac:dyDescent="0.2">
      <c r="A4" s="42"/>
      <c r="B4" s="48"/>
      <c r="C4" s="49"/>
      <c r="D4" s="50"/>
      <c r="E4" s="60"/>
      <c r="F4" s="60"/>
      <c r="G4" s="4" t="s">
        <v>202</v>
      </c>
      <c r="H4" s="5">
        <v>2399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2"/>
      <c r="B5" s="48"/>
      <c r="C5" s="49"/>
      <c r="D5" s="50"/>
      <c r="E5" s="60"/>
      <c r="F5" s="60"/>
      <c r="G5" s="4" t="s">
        <v>134</v>
      </c>
      <c r="H5" s="5">
        <v>1989</v>
      </c>
      <c r="I5" s="5" t="str">
        <f t="shared" si="0"/>
        <v>N/A</v>
      </c>
    </row>
    <row r="6" spans="1:9" x14ac:dyDescent="0.2">
      <c r="A6" s="42"/>
      <c r="B6" s="48"/>
      <c r="C6" s="49"/>
      <c r="D6" s="50"/>
      <c r="E6" s="60"/>
      <c r="F6" s="60"/>
      <c r="G6" s="4" t="s">
        <v>201</v>
      </c>
      <c r="H6" s="5">
        <v>1749</v>
      </c>
      <c r="I6" s="5" t="str">
        <f t="shared" si="0"/>
        <v>N/A</v>
      </c>
    </row>
    <row r="7" spans="1:9" x14ac:dyDescent="0.2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336.69966834950503</v>
      </c>
      <c r="C20" s="18">
        <f>IF(H23&lt;2,"N/A",(B20/D20))</f>
        <v>0.1731994178752598</v>
      </c>
      <c r="D20" s="19">
        <f>AVERAGE(H3:H17)</f>
        <v>1944</v>
      </c>
      <c r="E20" s="20" t="str">
        <f>IF(H23&lt;2,"N/A",(IF(C20&lt;=25%,"N/A",AVERAGE(I3:I17))))</f>
        <v>N/A</v>
      </c>
      <c r="F20" s="19">
        <f>MEDIAN(H3:H17)</f>
        <v>1869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1944</v>
      </c>
      <c r="E22" s="63"/>
    </row>
    <row r="23" spans="1:9" x14ac:dyDescent="0.2">
      <c r="B23" s="62" t="s">
        <v>10</v>
      </c>
      <c r="C23" s="62"/>
      <c r="D23" s="63">
        <f>ROUND(D22,2)*F3</f>
        <v>19440</v>
      </c>
      <c r="E23" s="63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9" sqref="G9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54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x14ac:dyDescent="0.2">
      <c r="A3" s="42"/>
      <c r="B3" s="45" t="s">
        <v>101</v>
      </c>
      <c r="C3" s="46"/>
      <c r="D3" s="47"/>
      <c r="E3" s="60" t="s">
        <v>9</v>
      </c>
      <c r="F3" s="61">
        <v>40</v>
      </c>
      <c r="G3" s="4" t="s">
        <v>204</v>
      </c>
      <c r="H3" s="5">
        <v>660.44</v>
      </c>
      <c r="I3" s="5">
        <f>IF(H3="","",(IF($C$20&lt;25%,"N/A",IF(H3&lt;=($D$20+$B$20),H3,"Descartado"))))</f>
        <v>660.44</v>
      </c>
    </row>
    <row r="4" spans="1:9" x14ac:dyDescent="0.2">
      <c r="A4" s="42"/>
      <c r="B4" s="48"/>
      <c r="C4" s="49"/>
      <c r="D4" s="50"/>
      <c r="E4" s="60"/>
      <c r="F4" s="60"/>
      <c r="G4" s="4" t="s">
        <v>193</v>
      </c>
      <c r="H4" s="5">
        <v>841.9</v>
      </c>
      <c r="I4" s="5">
        <f t="shared" ref="I4:I17" si="0">IF(H4="","",(IF($C$20&lt;25%,"N/A",IF(H4&lt;=($D$20+$B$20),H4,"Descartado"))))</f>
        <v>841.9</v>
      </c>
    </row>
    <row r="5" spans="1:9" x14ac:dyDescent="0.2">
      <c r="A5" s="42"/>
      <c r="B5" s="48"/>
      <c r="C5" s="49"/>
      <c r="D5" s="50"/>
      <c r="E5" s="60"/>
      <c r="F5" s="60"/>
      <c r="G5" s="4" t="s">
        <v>205</v>
      </c>
      <c r="H5" s="5">
        <v>675.51</v>
      </c>
      <c r="I5" s="5">
        <f t="shared" si="0"/>
        <v>675.51</v>
      </c>
    </row>
    <row r="6" spans="1:9" x14ac:dyDescent="0.2">
      <c r="A6" s="42"/>
      <c r="B6" s="48"/>
      <c r="C6" s="49"/>
      <c r="D6" s="50"/>
      <c r="E6" s="60"/>
      <c r="F6" s="60"/>
      <c r="G6" s="4" t="s">
        <v>206</v>
      </c>
      <c r="H6" s="5">
        <v>650.99</v>
      </c>
      <c r="I6" s="5">
        <f t="shared" si="0"/>
        <v>650.99</v>
      </c>
    </row>
    <row r="7" spans="1:9" x14ac:dyDescent="0.2">
      <c r="A7" s="42"/>
      <c r="B7" s="48"/>
      <c r="C7" s="49"/>
      <c r="D7" s="50"/>
      <c r="E7" s="60"/>
      <c r="F7" s="60"/>
      <c r="G7" s="4" t="s">
        <v>236</v>
      </c>
      <c r="H7" s="5">
        <v>1549.88</v>
      </c>
      <c r="I7" s="5" t="str">
        <f t="shared" si="0"/>
        <v>Descartado</v>
      </c>
    </row>
    <row r="8" spans="1:9" x14ac:dyDescent="0.2">
      <c r="A8" s="42"/>
      <c r="B8" s="48"/>
      <c r="C8" s="49"/>
      <c r="D8" s="50"/>
      <c r="E8" s="60"/>
      <c r="F8" s="60"/>
      <c r="G8" s="4" t="s">
        <v>199</v>
      </c>
      <c r="H8" s="5">
        <v>1425.89</v>
      </c>
      <c r="I8" s="5" t="str">
        <f t="shared" si="0"/>
        <v>Descartado</v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411.04398181946408</v>
      </c>
      <c r="C20" s="18">
        <f>IF(H23&lt;2,"N/A",(B20/D20))</f>
        <v>0.42488020571869328</v>
      </c>
      <c r="D20" s="19">
        <f>AVERAGE(H3:H17)</f>
        <v>967.43500000000006</v>
      </c>
      <c r="E20" s="20">
        <f>IF(H23&lt;2,"N/A",(IF(C20&lt;=25%,"N/A",AVERAGE(I3:I17))))</f>
        <v>707.21</v>
      </c>
      <c r="F20" s="19">
        <f>MEDIAN(H3:H17)</f>
        <v>758.70499999999993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707.21</v>
      </c>
      <c r="E22" s="63"/>
    </row>
    <row r="23" spans="1:9" x14ac:dyDescent="0.2">
      <c r="B23" s="62" t="s">
        <v>10</v>
      </c>
      <c r="C23" s="62"/>
      <c r="D23" s="63">
        <f>ROUND(D22,2)*F3</f>
        <v>28288.400000000001</v>
      </c>
      <c r="E23" s="63"/>
      <c r="G23" s="36" t="s">
        <v>41</v>
      </c>
      <c r="H23" s="37">
        <f>COUNT(H3:H17)</f>
        <v>6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8" sqref="H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55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102</v>
      </c>
      <c r="C3" s="46"/>
      <c r="D3" s="47"/>
      <c r="E3" s="60" t="s">
        <v>9</v>
      </c>
      <c r="F3" s="61">
        <v>5</v>
      </c>
      <c r="G3" s="4" t="s">
        <v>123</v>
      </c>
      <c r="H3" s="5">
        <v>2028.97</v>
      </c>
      <c r="I3" s="5">
        <f>IF(H3="","",(IF($C$20&lt;25%,"N/A",IF(H3&lt;=($D$20+$B$20),H3,"Descartado"))))</f>
        <v>2028.97</v>
      </c>
    </row>
    <row r="4" spans="1:9" x14ac:dyDescent="0.2">
      <c r="A4" s="42"/>
      <c r="B4" s="48"/>
      <c r="C4" s="49"/>
      <c r="D4" s="50"/>
      <c r="E4" s="60"/>
      <c r="F4" s="60"/>
      <c r="G4" s="4" t="s">
        <v>144</v>
      </c>
      <c r="H4" s="5">
        <v>2028.79</v>
      </c>
      <c r="I4" s="5">
        <f t="shared" ref="I4:I17" si="0">IF(H4="","",(IF($C$20&lt;25%,"N/A",IF(H4&lt;=($D$20+$B$20),H4,"Descartado"))))</f>
        <v>2028.79</v>
      </c>
    </row>
    <row r="5" spans="1:9" x14ac:dyDescent="0.2">
      <c r="A5" s="42"/>
      <c r="B5" s="48"/>
      <c r="C5" s="49"/>
      <c r="D5" s="50"/>
      <c r="E5" s="60"/>
      <c r="F5" s="60"/>
      <c r="G5" s="4" t="s">
        <v>160</v>
      </c>
      <c r="H5" s="5">
        <v>307.16000000000003</v>
      </c>
      <c r="I5" s="5">
        <f t="shared" si="0"/>
        <v>307.16000000000003</v>
      </c>
    </row>
    <row r="6" spans="1:9" x14ac:dyDescent="0.2">
      <c r="A6" s="42"/>
      <c r="B6" s="48"/>
      <c r="C6" s="49"/>
      <c r="D6" s="50"/>
      <c r="E6" s="60"/>
      <c r="F6" s="60"/>
      <c r="G6" s="4" t="s">
        <v>165</v>
      </c>
      <c r="H6" s="5">
        <v>2028.8</v>
      </c>
      <c r="I6" s="5">
        <f t="shared" si="0"/>
        <v>2028.8</v>
      </c>
    </row>
    <row r="7" spans="1:9" x14ac:dyDescent="0.2">
      <c r="A7" s="42"/>
      <c r="B7" s="48"/>
      <c r="C7" s="49"/>
      <c r="D7" s="50"/>
      <c r="E7" s="60"/>
      <c r="F7" s="60"/>
      <c r="G7" s="4" t="s">
        <v>174</v>
      </c>
      <c r="H7" s="5">
        <v>2028.8</v>
      </c>
      <c r="I7" s="5">
        <f t="shared" si="0"/>
        <v>2028.8</v>
      </c>
    </row>
    <row r="8" spans="1:9" x14ac:dyDescent="0.2">
      <c r="A8" s="42"/>
      <c r="B8" s="48"/>
      <c r="C8" s="49"/>
      <c r="D8" s="50"/>
      <c r="E8" s="60"/>
      <c r="F8" s="60"/>
      <c r="G8" s="4" t="s">
        <v>175</v>
      </c>
      <c r="H8" s="5"/>
      <c r="I8" s="5" t="str">
        <f t="shared" si="0"/>
        <v/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769.95870676939478</v>
      </c>
      <c r="C20" s="18">
        <f>IF(H23&lt;2,"N/A",(B20/D20))</f>
        <v>0.45708333537313933</v>
      </c>
      <c r="D20" s="19">
        <f>AVERAGE(H3:H17)</f>
        <v>1684.5040000000001</v>
      </c>
      <c r="E20" s="20">
        <f>IF(H23&lt;2,"N/A",(IF(C20&lt;=25%,"N/A",AVERAGE(I3:I17))))</f>
        <v>1684.5040000000001</v>
      </c>
      <c r="F20" s="19">
        <f>MEDIAN(H3:H17)</f>
        <v>2028.8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1684.5040000000001</v>
      </c>
      <c r="E22" s="63"/>
    </row>
    <row r="23" spans="1:9" x14ac:dyDescent="0.2">
      <c r="B23" s="62" t="s">
        <v>10</v>
      </c>
      <c r="C23" s="62"/>
      <c r="D23" s="63">
        <f>ROUND(D22,2)*F3</f>
        <v>8422.5</v>
      </c>
      <c r="E23" s="63"/>
      <c r="G23" s="36" t="s">
        <v>41</v>
      </c>
      <c r="H23" s="37">
        <f>COUNT(H3:H17)</f>
        <v>5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12" sqref="H12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56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103</v>
      </c>
      <c r="C3" s="46"/>
      <c r="D3" s="47"/>
      <c r="E3" s="60" t="s">
        <v>9</v>
      </c>
      <c r="F3" s="61">
        <v>4</v>
      </c>
      <c r="G3" s="4" t="s">
        <v>123</v>
      </c>
      <c r="H3" s="5">
        <v>464.21</v>
      </c>
      <c r="I3" s="5">
        <f>IF(H3="","",(IF($C$20&lt;25%,"N/A",IF(H3&lt;=($D$20+$B$20),H3,"Descartado"))))</f>
        <v>464.21</v>
      </c>
    </row>
    <row r="4" spans="1:9" x14ac:dyDescent="0.2">
      <c r="A4" s="42"/>
      <c r="B4" s="48"/>
      <c r="C4" s="49"/>
      <c r="D4" s="50"/>
      <c r="E4" s="60"/>
      <c r="F4" s="60"/>
      <c r="G4" s="4" t="s">
        <v>124</v>
      </c>
      <c r="H4" s="5">
        <v>418.09</v>
      </c>
      <c r="I4" s="5">
        <f t="shared" ref="I4:I17" si="0">IF(H4="","",(IF($C$20&lt;25%,"N/A",IF(H4&lt;=($D$20+$B$20),H4,"Descartado"))))</f>
        <v>418.09</v>
      </c>
    </row>
    <row r="5" spans="1:9" x14ac:dyDescent="0.2">
      <c r="A5" s="42"/>
      <c r="B5" s="48"/>
      <c r="C5" s="49"/>
      <c r="D5" s="50"/>
      <c r="E5" s="60"/>
      <c r="F5" s="60"/>
      <c r="G5" s="4" t="s">
        <v>129</v>
      </c>
      <c r="H5" s="5">
        <v>461.13</v>
      </c>
      <c r="I5" s="5">
        <f t="shared" si="0"/>
        <v>461.13</v>
      </c>
    </row>
    <row r="6" spans="1:9" x14ac:dyDescent="0.2">
      <c r="A6" s="42"/>
      <c r="B6" s="48"/>
      <c r="C6" s="49"/>
      <c r="D6" s="50"/>
      <c r="E6" s="60"/>
      <c r="F6" s="60"/>
      <c r="G6" s="4" t="s">
        <v>121</v>
      </c>
      <c r="H6" s="5">
        <v>438.08</v>
      </c>
      <c r="I6" s="5">
        <f t="shared" si="0"/>
        <v>438.08</v>
      </c>
    </row>
    <row r="7" spans="1:9" x14ac:dyDescent="0.2">
      <c r="A7" s="42"/>
      <c r="B7" s="48"/>
      <c r="C7" s="49"/>
      <c r="D7" s="50"/>
      <c r="E7" s="60"/>
      <c r="F7" s="60"/>
      <c r="G7" s="4" t="s">
        <v>151</v>
      </c>
      <c r="H7" s="5">
        <v>563.6</v>
      </c>
      <c r="I7" s="5">
        <f t="shared" si="0"/>
        <v>563.6</v>
      </c>
    </row>
    <row r="8" spans="1:9" x14ac:dyDescent="0.2">
      <c r="A8" s="42"/>
      <c r="B8" s="48"/>
      <c r="C8" s="49"/>
      <c r="D8" s="50"/>
      <c r="E8" s="60"/>
      <c r="F8" s="60"/>
      <c r="G8" s="4" t="s">
        <v>153</v>
      </c>
      <c r="H8" s="5">
        <v>396.55</v>
      </c>
      <c r="I8" s="5">
        <f t="shared" si="0"/>
        <v>396.55</v>
      </c>
    </row>
    <row r="9" spans="1:9" x14ac:dyDescent="0.2">
      <c r="A9" s="42"/>
      <c r="B9" s="48"/>
      <c r="C9" s="49"/>
      <c r="D9" s="50"/>
      <c r="E9" s="60"/>
      <c r="F9" s="60"/>
      <c r="G9" s="4" t="s">
        <v>160</v>
      </c>
      <c r="H9" s="5">
        <v>417.84</v>
      </c>
      <c r="I9" s="5">
        <f t="shared" si="0"/>
        <v>417.84</v>
      </c>
    </row>
    <row r="10" spans="1:9" x14ac:dyDescent="0.2">
      <c r="A10" s="42"/>
      <c r="B10" s="48"/>
      <c r="C10" s="49"/>
      <c r="D10" s="50"/>
      <c r="E10" s="60"/>
      <c r="F10" s="60"/>
      <c r="G10" s="4" t="s">
        <v>165</v>
      </c>
      <c r="H10" s="5">
        <v>1024.74</v>
      </c>
      <c r="I10" s="5" t="str">
        <f t="shared" si="0"/>
        <v>Descartado</v>
      </c>
    </row>
    <row r="11" spans="1:9" x14ac:dyDescent="0.2">
      <c r="A11" s="42"/>
      <c r="B11" s="48"/>
      <c r="C11" s="49"/>
      <c r="D11" s="50"/>
      <c r="E11" s="60"/>
      <c r="F11" s="60"/>
      <c r="G11" s="4" t="s">
        <v>166</v>
      </c>
      <c r="H11" s="5">
        <v>717.18</v>
      </c>
      <c r="I11" s="5">
        <f t="shared" si="0"/>
        <v>717.18</v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205.98763905740662</v>
      </c>
      <c r="C20" s="18">
        <f>IF(H23&lt;2,"N/A",(B20/D20))</f>
        <v>0.37823503219815063</v>
      </c>
      <c r="D20" s="19">
        <f>AVERAGE(H3:H17)</f>
        <v>544.60222222222228</v>
      </c>
      <c r="E20" s="20">
        <f>IF(H23&lt;2,"N/A",(IF(C20&lt;=25%,"N/A",AVERAGE(I3:I17))))</f>
        <v>484.58499999999998</v>
      </c>
      <c r="F20" s="19">
        <f>MEDIAN(H3:H17)</f>
        <v>461.13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461.13</v>
      </c>
      <c r="E22" s="63"/>
    </row>
    <row r="23" spans="1:9" x14ac:dyDescent="0.2">
      <c r="B23" s="62" t="s">
        <v>10</v>
      </c>
      <c r="C23" s="62"/>
      <c r="D23" s="63">
        <f>ROUND(D22,2)*F3</f>
        <v>1844.52</v>
      </c>
      <c r="E23" s="63"/>
      <c r="G23" s="36" t="s">
        <v>41</v>
      </c>
      <c r="H23" s="37">
        <f>COUNT(H3:H17)</f>
        <v>9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8" sqref="H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57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104</v>
      </c>
      <c r="C3" s="46"/>
      <c r="D3" s="47"/>
      <c r="E3" s="60" t="s">
        <v>9</v>
      </c>
      <c r="F3" s="61">
        <v>4</v>
      </c>
      <c r="G3" s="4" t="s">
        <v>124</v>
      </c>
      <c r="H3" s="5">
        <v>483.67</v>
      </c>
      <c r="I3" s="5" t="str">
        <f>IF(H3="","",(IF($C$20&lt;25%,"N/A",IF(H3&lt;=($D$20+$B$20),H3,"Descartado"))))</f>
        <v>N/A</v>
      </c>
    </row>
    <row r="4" spans="1:9" x14ac:dyDescent="0.2">
      <c r="A4" s="42"/>
      <c r="B4" s="48"/>
      <c r="C4" s="49"/>
      <c r="D4" s="50"/>
      <c r="E4" s="60"/>
      <c r="F4" s="60"/>
      <c r="G4" s="4" t="s">
        <v>129</v>
      </c>
      <c r="H4" s="5">
        <v>489.82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2"/>
      <c r="B5" s="48"/>
      <c r="C5" s="49"/>
      <c r="D5" s="50"/>
      <c r="E5" s="60"/>
      <c r="F5" s="60"/>
      <c r="G5" s="4" t="s">
        <v>151</v>
      </c>
      <c r="H5" s="5">
        <v>563.6</v>
      </c>
      <c r="I5" s="5" t="str">
        <f t="shared" si="0"/>
        <v>N/A</v>
      </c>
    </row>
    <row r="6" spans="1:9" x14ac:dyDescent="0.2">
      <c r="A6" s="42"/>
      <c r="B6" s="48"/>
      <c r="C6" s="49"/>
      <c r="D6" s="50"/>
      <c r="E6" s="60"/>
      <c r="F6" s="60"/>
      <c r="G6" s="4" t="s">
        <v>165</v>
      </c>
      <c r="H6" s="5">
        <v>489.81</v>
      </c>
      <c r="I6" s="5" t="str">
        <f t="shared" si="0"/>
        <v>N/A</v>
      </c>
    </row>
    <row r="7" spans="1:9" x14ac:dyDescent="0.2">
      <c r="A7" s="42"/>
      <c r="B7" s="48"/>
      <c r="C7" s="49"/>
      <c r="D7" s="50"/>
      <c r="E7" s="60"/>
      <c r="F7" s="60"/>
      <c r="G7" s="4" t="s">
        <v>166</v>
      </c>
      <c r="H7" s="5">
        <v>717.07</v>
      </c>
      <c r="I7" s="5" t="str">
        <f t="shared" si="0"/>
        <v>N/A</v>
      </c>
    </row>
    <row r="8" spans="1:9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99.667208900420135</v>
      </c>
      <c r="C20" s="18">
        <f>IF(H23&lt;2,"N/A",(B20/D20))</f>
        <v>0.18161133121065484</v>
      </c>
      <c r="D20" s="19">
        <f>AVERAGE(H3:H17)</f>
        <v>548.7940000000001</v>
      </c>
      <c r="E20" s="20" t="str">
        <f>IF(H23&lt;2,"N/A",(IF(C20&lt;=25%,"N/A",AVERAGE(I3:I17))))</f>
        <v>N/A</v>
      </c>
      <c r="F20" s="19">
        <f>MEDIAN(H3:H17)</f>
        <v>489.82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548.7940000000001</v>
      </c>
      <c r="E22" s="63"/>
    </row>
    <row r="23" spans="1:9" x14ac:dyDescent="0.2">
      <c r="B23" s="62" t="s">
        <v>10</v>
      </c>
      <c r="C23" s="62"/>
      <c r="D23" s="63">
        <f>ROUND(D22,2)*F3</f>
        <v>2195.16</v>
      </c>
      <c r="E23" s="63"/>
      <c r="G23" s="36" t="s">
        <v>41</v>
      </c>
      <c r="H23" s="37">
        <f>COUNT(H3:H17)</f>
        <v>5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14" sqref="H1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58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105</v>
      </c>
      <c r="C3" s="46"/>
      <c r="D3" s="47"/>
      <c r="E3" s="60" t="s">
        <v>9</v>
      </c>
      <c r="F3" s="61">
        <v>3</v>
      </c>
      <c r="G3" s="4" t="s">
        <v>153</v>
      </c>
      <c r="H3" s="5">
        <v>698.36</v>
      </c>
      <c r="I3" s="5">
        <f>IF(H3="","",(IF($C$20&lt;25%,"N/A",IF(H3&lt;=($D$20+$B$20),H3,"Descartado"))))</f>
        <v>698.36</v>
      </c>
    </row>
    <row r="4" spans="1:9" x14ac:dyDescent="0.2">
      <c r="A4" s="42"/>
      <c r="B4" s="48"/>
      <c r="C4" s="49"/>
      <c r="D4" s="50"/>
      <c r="E4" s="60"/>
      <c r="F4" s="60"/>
      <c r="G4" s="4" t="s">
        <v>176</v>
      </c>
      <c r="H4" s="5">
        <v>698.62</v>
      </c>
      <c r="I4" s="5">
        <f t="shared" ref="I4:I17" si="0">IF(H4="","",(IF($C$20&lt;25%,"N/A",IF(H4&lt;=($D$20+$B$20),H4,"Descartado"))))</f>
        <v>698.62</v>
      </c>
    </row>
    <row r="5" spans="1:9" x14ac:dyDescent="0.2">
      <c r="A5" s="42"/>
      <c r="B5" s="48"/>
      <c r="C5" s="49"/>
      <c r="D5" s="50"/>
      <c r="E5" s="60"/>
      <c r="F5" s="60"/>
      <c r="G5" s="4" t="s">
        <v>177</v>
      </c>
      <c r="H5" s="5">
        <v>698.93</v>
      </c>
      <c r="I5" s="5">
        <f t="shared" si="0"/>
        <v>698.93</v>
      </c>
    </row>
    <row r="6" spans="1:9" x14ac:dyDescent="0.2">
      <c r="A6" s="42"/>
      <c r="B6" s="48"/>
      <c r="C6" s="49"/>
      <c r="D6" s="50"/>
      <c r="E6" s="60"/>
      <c r="F6" s="60"/>
      <c r="G6" s="4" t="s">
        <v>178</v>
      </c>
      <c r="H6" s="5">
        <v>702.01</v>
      </c>
      <c r="I6" s="5">
        <f t="shared" si="0"/>
        <v>702.01</v>
      </c>
    </row>
    <row r="7" spans="1:9" x14ac:dyDescent="0.2">
      <c r="A7" s="42"/>
      <c r="B7" s="48"/>
      <c r="C7" s="49"/>
      <c r="D7" s="50"/>
      <c r="E7" s="60"/>
      <c r="F7" s="60"/>
      <c r="G7" s="4" t="s">
        <v>179</v>
      </c>
      <c r="H7" s="5">
        <v>924.3</v>
      </c>
      <c r="I7" s="5">
        <f t="shared" si="0"/>
        <v>924.3</v>
      </c>
    </row>
    <row r="8" spans="1:9" x14ac:dyDescent="0.2">
      <c r="A8" s="42"/>
      <c r="B8" s="48"/>
      <c r="C8" s="49"/>
      <c r="D8" s="50"/>
      <c r="E8" s="60"/>
      <c r="F8" s="60"/>
      <c r="G8" s="4" t="s">
        <v>180</v>
      </c>
      <c r="H8" s="5">
        <v>930.46</v>
      </c>
      <c r="I8" s="5">
        <f t="shared" si="0"/>
        <v>930.46</v>
      </c>
    </row>
    <row r="9" spans="1:9" x14ac:dyDescent="0.2">
      <c r="A9" s="42"/>
      <c r="B9" s="48"/>
      <c r="C9" s="49"/>
      <c r="D9" s="50"/>
      <c r="E9" s="60"/>
      <c r="F9" s="60"/>
      <c r="G9" s="4" t="s">
        <v>181</v>
      </c>
      <c r="H9" s="5">
        <v>953</v>
      </c>
      <c r="I9" s="5">
        <f t="shared" si="0"/>
        <v>953</v>
      </c>
    </row>
    <row r="10" spans="1:9" x14ac:dyDescent="0.2">
      <c r="A10" s="42"/>
      <c r="B10" s="48"/>
      <c r="C10" s="49"/>
      <c r="D10" s="50"/>
      <c r="E10" s="60"/>
      <c r="F10" s="60"/>
      <c r="G10" s="4" t="s">
        <v>182</v>
      </c>
      <c r="H10" s="5">
        <v>1111.8399999999999</v>
      </c>
      <c r="I10" s="5">
        <f t="shared" si="0"/>
        <v>1111.8399999999999</v>
      </c>
    </row>
    <row r="11" spans="1:9" x14ac:dyDescent="0.2">
      <c r="A11" s="42"/>
      <c r="B11" s="48"/>
      <c r="C11" s="49"/>
      <c r="D11" s="50"/>
      <c r="E11" s="60"/>
      <c r="F11" s="60"/>
      <c r="G11" s="4" t="s">
        <v>128</v>
      </c>
      <c r="H11" s="5">
        <v>1119.01</v>
      </c>
      <c r="I11" s="5">
        <f t="shared" si="0"/>
        <v>1119.01</v>
      </c>
    </row>
    <row r="12" spans="1:9" x14ac:dyDescent="0.2">
      <c r="A12" s="42"/>
      <c r="B12" s="48"/>
      <c r="C12" s="49"/>
      <c r="D12" s="50"/>
      <c r="E12" s="60"/>
      <c r="F12" s="60"/>
      <c r="G12" s="4" t="s">
        <v>183</v>
      </c>
      <c r="H12" s="5">
        <v>1280.92</v>
      </c>
      <c r="I12" s="5">
        <f t="shared" si="0"/>
        <v>1280.92</v>
      </c>
    </row>
    <row r="13" spans="1:9" x14ac:dyDescent="0.2">
      <c r="A13" s="42"/>
      <c r="B13" s="48"/>
      <c r="C13" s="49"/>
      <c r="D13" s="50"/>
      <c r="E13" s="60"/>
      <c r="F13" s="60"/>
      <c r="G13" s="4" t="s">
        <v>184</v>
      </c>
      <c r="H13" s="5">
        <v>6148.42</v>
      </c>
      <c r="I13" s="5" t="str">
        <f t="shared" si="0"/>
        <v>Descartado</v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1591.5878127409287</v>
      </c>
      <c r="C20" s="18">
        <f>IF(H23&lt;2,"N/A",(B20/D20))</f>
        <v>1.1468370908536634</v>
      </c>
      <c r="D20" s="19">
        <f>AVERAGE(H3:H17)</f>
        <v>1387.8063636363638</v>
      </c>
      <c r="E20" s="20">
        <f>IF(H23&lt;2,"N/A",(IF(C20&lt;=25%,"N/A",AVERAGE(I3:I17))))</f>
        <v>911.74500000000012</v>
      </c>
      <c r="F20" s="19">
        <f>MEDIAN(H3:H17)</f>
        <v>930.46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911.74500000000012</v>
      </c>
      <c r="E22" s="63"/>
    </row>
    <row r="23" spans="1:9" x14ac:dyDescent="0.2">
      <c r="B23" s="62" t="s">
        <v>10</v>
      </c>
      <c r="C23" s="62"/>
      <c r="D23" s="63">
        <f>ROUND(D22,2)*F3</f>
        <v>2735.25</v>
      </c>
      <c r="E23" s="63"/>
      <c r="G23" s="36" t="s">
        <v>41</v>
      </c>
      <c r="H23" s="37">
        <f>COUNT(H3:H17)</f>
        <v>11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7" sqref="G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12</v>
      </c>
      <c r="B2" s="42" t="s">
        <v>75</v>
      </c>
      <c r="C2" s="43"/>
      <c r="D2" s="44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81</v>
      </c>
      <c r="C3" s="46"/>
      <c r="D3" s="47"/>
      <c r="E3" s="60" t="s">
        <v>9</v>
      </c>
      <c r="F3" s="61">
        <v>5</v>
      </c>
      <c r="G3" s="4" t="s">
        <v>132</v>
      </c>
      <c r="H3" s="5">
        <v>3299</v>
      </c>
      <c r="I3" s="5" t="str">
        <f>IF(H3="","",(IF($C$20&lt;25%,"N/A",IF(H3&lt;=($D$20+$B$20),H3,"Descartado"))))</f>
        <v>N/A</v>
      </c>
    </row>
    <row r="4" spans="1:9" x14ac:dyDescent="0.2">
      <c r="A4" s="42"/>
      <c r="B4" s="48"/>
      <c r="C4" s="49"/>
      <c r="D4" s="50"/>
      <c r="E4" s="60"/>
      <c r="F4" s="60"/>
      <c r="G4" s="4" t="s">
        <v>138</v>
      </c>
      <c r="H4" s="5">
        <v>3039.91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2"/>
      <c r="B5" s="48"/>
      <c r="C5" s="49"/>
      <c r="D5" s="50"/>
      <c r="E5" s="60"/>
      <c r="F5" s="60"/>
      <c r="G5" s="4" t="s">
        <v>140</v>
      </c>
      <c r="H5" s="5">
        <v>3151.9</v>
      </c>
      <c r="I5" s="5" t="str">
        <f t="shared" si="0"/>
        <v>N/A</v>
      </c>
    </row>
    <row r="6" spans="1:9" x14ac:dyDescent="0.2">
      <c r="A6" s="42"/>
      <c r="B6" s="48"/>
      <c r="C6" s="49"/>
      <c r="D6" s="50"/>
      <c r="E6" s="60"/>
      <c r="F6" s="60"/>
      <c r="G6" s="4" t="s">
        <v>141</v>
      </c>
      <c r="H6" s="5">
        <v>3889</v>
      </c>
      <c r="I6" s="5" t="str">
        <f t="shared" si="0"/>
        <v>N/A</v>
      </c>
    </row>
    <row r="7" spans="1:9" x14ac:dyDescent="0.2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377.89747687038084</v>
      </c>
      <c r="C20" s="18">
        <f>IF(H23&lt;2,"N/A",(B20/D20))</f>
        <v>0.11297543892488185</v>
      </c>
      <c r="D20" s="19">
        <f>AVERAGE(H3:H17)</f>
        <v>3344.9524999999999</v>
      </c>
      <c r="E20" s="20" t="str">
        <f>IF(H23&lt;2,"N/A",(IF(C20&lt;=25%,"N/A",AVERAGE(I3:I17))))</f>
        <v>N/A</v>
      </c>
      <c r="F20" s="19">
        <f>MEDIAN(H3:H17)</f>
        <v>3225.45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3344.9524999999999</v>
      </c>
      <c r="E22" s="63"/>
    </row>
    <row r="23" spans="1:9" x14ac:dyDescent="0.2">
      <c r="B23" s="62" t="s">
        <v>10</v>
      </c>
      <c r="C23" s="62"/>
      <c r="D23" s="63">
        <f>ROUND(D22,2)*F3</f>
        <v>16724.75</v>
      </c>
      <c r="E23" s="63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0" sqref="G10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59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106</v>
      </c>
      <c r="C3" s="46"/>
      <c r="D3" s="47"/>
      <c r="E3" s="60" t="s">
        <v>9</v>
      </c>
      <c r="F3" s="61">
        <v>3</v>
      </c>
      <c r="G3" s="4" t="s">
        <v>198</v>
      </c>
      <c r="H3" s="5">
        <v>391.42</v>
      </c>
      <c r="I3" s="5">
        <f>IF(H3="","",(IF($C$20&lt;25%,"N/A",IF(H3&lt;=($D$20+$B$20),H3,"Descartado"))))</f>
        <v>391.42</v>
      </c>
    </row>
    <row r="4" spans="1:9" x14ac:dyDescent="0.2">
      <c r="A4" s="42"/>
      <c r="B4" s="48"/>
      <c r="C4" s="49"/>
      <c r="D4" s="50"/>
      <c r="E4" s="60"/>
      <c r="F4" s="60"/>
      <c r="G4" s="4" t="s">
        <v>207</v>
      </c>
      <c r="H4" s="5">
        <v>1915.11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2"/>
      <c r="B5" s="48"/>
      <c r="C5" s="49"/>
      <c r="D5" s="50"/>
      <c r="E5" s="60"/>
      <c r="F5" s="60"/>
      <c r="G5" s="4" t="s">
        <v>208</v>
      </c>
      <c r="H5" s="5">
        <v>1366.54</v>
      </c>
      <c r="I5" s="5">
        <f t="shared" si="0"/>
        <v>1366.54</v>
      </c>
    </row>
    <row r="6" spans="1:9" x14ac:dyDescent="0.2">
      <c r="A6" s="42"/>
      <c r="B6" s="48"/>
      <c r="C6" s="49"/>
      <c r="D6" s="50"/>
      <c r="E6" s="60"/>
      <c r="F6" s="60"/>
      <c r="G6" s="4" t="s">
        <v>209</v>
      </c>
      <c r="H6" s="5">
        <v>1552.21</v>
      </c>
      <c r="I6" s="5">
        <f t="shared" si="0"/>
        <v>1552.21</v>
      </c>
    </row>
    <row r="7" spans="1:9" x14ac:dyDescent="0.2">
      <c r="A7" s="42"/>
      <c r="B7" s="48"/>
      <c r="C7" s="49"/>
      <c r="D7" s="50"/>
      <c r="E7" s="60"/>
      <c r="F7" s="60"/>
      <c r="G7" s="4" t="s">
        <v>210</v>
      </c>
      <c r="H7" s="5">
        <v>367.93</v>
      </c>
      <c r="I7" s="5">
        <f t="shared" si="0"/>
        <v>367.93</v>
      </c>
    </row>
    <row r="8" spans="1:9" x14ac:dyDescent="0.2">
      <c r="A8" s="42"/>
      <c r="B8" s="48"/>
      <c r="C8" s="49"/>
      <c r="D8" s="50"/>
      <c r="E8" s="60"/>
      <c r="F8" s="60"/>
      <c r="G8" s="4" t="s">
        <v>211</v>
      </c>
      <c r="H8" s="5">
        <v>453.89</v>
      </c>
      <c r="I8" s="5">
        <f t="shared" si="0"/>
        <v>453.89</v>
      </c>
    </row>
    <row r="9" spans="1:9" x14ac:dyDescent="0.2">
      <c r="A9" s="42"/>
      <c r="B9" s="48"/>
      <c r="C9" s="49"/>
      <c r="D9" s="50"/>
      <c r="E9" s="60"/>
      <c r="F9" s="60"/>
      <c r="G9" s="4" t="s">
        <v>212</v>
      </c>
      <c r="H9" s="5">
        <v>606.69000000000005</v>
      </c>
      <c r="I9" s="5">
        <f t="shared" si="0"/>
        <v>606.69000000000005</v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643.22128194550487</v>
      </c>
      <c r="C20" s="18">
        <f>IF(H23&lt;2,"N/A",(B20/D20))</f>
        <v>0.67668937156395581</v>
      </c>
      <c r="D20" s="19">
        <f>AVERAGE(H3:H17)</f>
        <v>950.5414285714287</v>
      </c>
      <c r="E20" s="20">
        <f>IF(H23&lt;2,"N/A",(IF(C20&lt;=25%,"N/A",AVERAGE(I3:I17))))</f>
        <v>789.78000000000009</v>
      </c>
      <c r="F20" s="19">
        <f>MEDIAN(H3:H17)</f>
        <v>606.69000000000005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606.69000000000005</v>
      </c>
      <c r="E22" s="63"/>
    </row>
    <row r="23" spans="1:9" x14ac:dyDescent="0.2">
      <c r="B23" s="62" t="s">
        <v>10</v>
      </c>
      <c r="C23" s="62"/>
      <c r="D23" s="63">
        <f>ROUND(D22,2)*F3</f>
        <v>1820.0700000000002</v>
      </c>
      <c r="E23" s="63"/>
      <c r="G23" s="36" t="s">
        <v>41</v>
      </c>
      <c r="H23" s="37">
        <f>COUNT(H3:H17)</f>
        <v>7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0" sqref="G10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60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107</v>
      </c>
      <c r="C3" s="46"/>
      <c r="D3" s="47"/>
      <c r="E3" s="60" t="s">
        <v>9</v>
      </c>
      <c r="F3" s="61">
        <v>3</v>
      </c>
      <c r="G3" s="4" t="s">
        <v>213</v>
      </c>
      <c r="H3" s="5">
        <v>139</v>
      </c>
      <c r="I3" s="5">
        <f>IF(H3="","",(IF($C$20&lt;25%,"N/A",IF(H3&lt;=($D$20+$B$20),H3,"Descartado"))))</f>
        <v>139</v>
      </c>
    </row>
    <row r="4" spans="1:9" x14ac:dyDescent="0.2">
      <c r="A4" s="42"/>
      <c r="B4" s="48"/>
      <c r="C4" s="49"/>
      <c r="D4" s="50"/>
      <c r="E4" s="60"/>
      <c r="F4" s="60"/>
      <c r="G4" s="4" t="s">
        <v>214</v>
      </c>
      <c r="H4" s="5">
        <v>180.23</v>
      </c>
      <c r="I4" s="5">
        <f t="shared" ref="I4:I17" si="0">IF(H4="","",(IF($C$20&lt;25%,"N/A",IF(H4&lt;=($D$20+$B$20),H4,"Descartado"))))</f>
        <v>180.23</v>
      </c>
    </row>
    <row r="5" spans="1:9" x14ac:dyDescent="0.2">
      <c r="A5" s="42"/>
      <c r="B5" s="48"/>
      <c r="C5" s="49"/>
      <c r="D5" s="50"/>
      <c r="E5" s="60"/>
      <c r="F5" s="60"/>
      <c r="G5" s="4" t="s">
        <v>215</v>
      </c>
      <c r="H5" s="5">
        <v>89</v>
      </c>
      <c r="I5" s="5">
        <f t="shared" si="0"/>
        <v>89</v>
      </c>
    </row>
    <row r="6" spans="1:9" x14ac:dyDescent="0.2">
      <c r="A6" s="42"/>
      <c r="B6" s="48"/>
      <c r="C6" s="49"/>
      <c r="D6" s="50"/>
      <c r="E6" s="60"/>
      <c r="F6" s="60"/>
      <c r="G6" s="4" t="s">
        <v>207</v>
      </c>
      <c r="H6" s="5">
        <v>201.31</v>
      </c>
      <c r="I6" s="5">
        <f t="shared" si="0"/>
        <v>201.31</v>
      </c>
    </row>
    <row r="7" spans="1:9" x14ac:dyDescent="0.2">
      <c r="A7" s="42"/>
      <c r="B7" s="48"/>
      <c r="C7" s="49"/>
      <c r="D7" s="50"/>
      <c r="E7" s="60"/>
      <c r="F7" s="60"/>
      <c r="G7" s="4" t="s">
        <v>216</v>
      </c>
      <c r="H7" s="5">
        <v>171.14</v>
      </c>
      <c r="I7" s="5">
        <f t="shared" si="0"/>
        <v>171.14</v>
      </c>
    </row>
    <row r="8" spans="1:9" x14ac:dyDescent="0.2">
      <c r="A8" s="42"/>
      <c r="B8" s="48"/>
      <c r="C8" s="49"/>
      <c r="D8" s="50"/>
      <c r="E8" s="60"/>
      <c r="F8" s="60"/>
      <c r="G8" s="4" t="s">
        <v>217</v>
      </c>
      <c r="H8" s="5">
        <v>139</v>
      </c>
      <c r="I8" s="5">
        <f t="shared" si="0"/>
        <v>139</v>
      </c>
    </row>
    <row r="9" spans="1:9" x14ac:dyDescent="0.2">
      <c r="A9" s="42"/>
      <c r="B9" s="48"/>
      <c r="C9" s="49"/>
      <c r="D9" s="50"/>
      <c r="E9" s="60"/>
      <c r="F9" s="60"/>
      <c r="G9" s="4" t="s">
        <v>209</v>
      </c>
      <c r="H9" s="5">
        <v>493.91</v>
      </c>
      <c r="I9" s="5" t="str">
        <f t="shared" si="0"/>
        <v>Descartado</v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133.7567273608536</v>
      </c>
      <c r="C20" s="18">
        <f>IF(H23&lt;2,"N/A",(B20/D20))</f>
        <v>0.66235407121299339</v>
      </c>
      <c r="D20" s="19">
        <f>AVERAGE(H3:H17)</f>
        <v>201.94142857142856</v>
      </c>
      <c r="E20" s="20">
        <f>IF(H23&lt;2,"N/A",(IF(C20&lt;=25%,"N/A",AVERAGE(I3:I17))))</f>
        <v>153.28</v>
      </c>
      <c r="F20" s="19">
        <f>MEDIAN(H3:H17)</f>
        <v>171.14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153.28</v>
      </c>
      <c r="E22" s="63"/>
    </row>
    <row r="23" spans="1:9" x14ac:dyDescent="0.2">
      <c r="B23" s="62" t="s">
        <v>10</v>
      </c>
      <c r="C23" s="62"/>
      <c r="D23" s="63">
        <f>ROUND(D22,2)*F3</f>
        <v>459.84000000000003</v>
      </c>
      <c r="E23" s="63"/>
      <c r="G23" s="36" t="s">
        <v>41</v>
      </c>
      <c r="H23" s="37">
        <f>COUNT(H3:H17)</f>
        <v>7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7" sqref="G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8" width="11.28515625" style="1" bestFit="1" customWidth="1"/>
    <col min="9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61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108</v>
      </c>
      <c r="C3" s="46"/>
      <c r="D3" s="47"/>
      <c r="E3" s="60" t="s">
        <v>9</v>
      </c>
      <c r="F3" s="61">
        <v>3</v>
      </c>
      <c r="G3" s="4" t="s">
        <v>130</v>
      </c>
      <c r="H3" s="5">
        <v>1382.37</v>
      </c>
      <c r="I3" s="5">
        <f>IF(H3="","",(IF($C$20&lt;25%,"N/A",IF(H3&lt;=($D$20+$B$20),H3,"Descartado"))))</f>
        <v>1382.37</v>
      </c>
    </row>
    <row r="4" spans="1:9" x14ac:dyDescent="0.2">
      <c r="A4" s="42"/>
      <c r="B4" s="48"/>
      <c r="C4" s="49"/>
      <c r="D4" s="50"/>
      <c r="E4" s="60"/>
      <c r="F4" s="60"/>
      <c r="G4" s="4" t="s">
        <v>121</v>
      </c>
      <c r="H4" s="5">
        <v>3066.6</v>
      </c>
      <c r="I4" s="5">
        <f t="shared" ref="I4:I17" si="0">IF(H4="","",(IF($C$20&lt;25%,"N/A",IF(H4&lt;=($D$20+$B$20),H4,"Descartado"))))</f>
        <v>3066.6</v>
      </c>
    </row>
    <row r="5" spans="1:9" x14ac:dyDescent="0.2">
      <c r="A5" s="42"/>
      <c r="B5" s="48"/>
      <c r="C5" s="49"/>
      <c r="D5" s="50"/>
      <c r="E5" s="60"/>
      <c r="F5" s="60"/>
      <c r="G5" s="4" t="s">
        <v>175</v>
      </c>
      <c r="H5" s="5">
        <v>1695.92</v>
      </c>
      <c r="I5" s="5">
        <f t="shared" si="0"/>
        <v>1695.92</v>
      </c>
    </row>
    <row r="6" spans="1:9" x14ac:dyDescent="0.2">
      <c r="A6" s="42"/>
      <c r="B6" s="48"/>
      <c r="C6" s="49"/>
      <c r="D6" s="50"/>
      <c r="E6" s="60"/>
      <c r="F6" s="60"/>
      <c r="G6" s="4" t="s">
        <v>182</v>
      </c>
      <c r="H6" s="5">
        <v>1736.9</v>
      </c>
      <c r="I6" s="5">
        <f t="shared" si="0"/>
        <v>1736.9</v>
      </c>
    </row>
    <row r="7" spans="1:9" x14ac:dyDescent="0.2">
      <c r="A7" s="42"/>
      <c r="B7" s="48"/>
      <c r="C7" s="49"/>
      <c r="D7" s="50"/>
      <c r="E7" s="60"/>
      <c r="F7" s="60"/>
      <c r="G7" s="4" t="s">
        <v>184</v>
      </c>
      <c r="H7" s="5">
        <v>10247.36</v>
      </c>
      <c r="I7" s="5" t="str">
        <f t="shared" si="0"/>
        <v>Descartado</v>
      </c>
    </row>
    <row r="8" spans="1:9" x14ac:dyDescent="0.2">
      <c r="A8" s="42"/>
      <c r="B8" s="48"/>
      <c r="C8" s="49"/>
      <c r="D8" s="50"/>
      <c r="E8" s="60"/>
      <c r="F8" s="60"/>
      <c r="G8" s="4" t="s">
        <v>185</v>
      </c>
      <c r="H8" s="5">
        <v>1695.93</v>
      </c>
      <c r="I8" s="5">
        <f t="shared" si="0"/>
        <v>1695.93</v>
      </c>
    </row>
    <row r="9" spans="1:9" x14ac:dyDescent="0.2">
      <c r="A9" s="42"/>
      <c r="B9" s="48"/>
      <c r="C9" s="49"/>
      <c r="D9" s="50"/>
      <c r="E9" s="60"/>
      <c r="F9" s="60"/>
      <c r="G9" s="4" t="s">
        <v>186</v>
      </c>
      <c r="H9" s="5">
        <v>3066.47</v>
      </c>
      <c r="I9" s="5">
        <f t="shared" si="0"/>
        <v>3066.47</v>
      </c>
    </row>
    <row r="10" spans="1:9" x14ac:dyDescent="0.2">
      <c r="A10" s="42"/>
      <c r="B10" s="48"/>
      <c r="C10" s="49"/>
      <c r="D10" s="50"/>
      <c r="E10" s="60"/>
      <c r="F10" s="60"/>
      <c r="G10" s="4" t="s">
        <v>187</v>
      </c>
      <c r="H10" s="5">
        <v>3074.21</v>
      </c>
      <c r="I10" s="5">
        <f t="shared" si="0"/>
        <v>3074.21</v>
      </c>
    </row>
    <row r="11" spans="1:9" x14ac:dyDescent="0.2">
      <c r="A11" s="42"/>
      <c r="B11" s="48"/>
      <c r="C11" s="49"/>
      <c r="D11" s="50"/>
      <c r="E11" s="60"/>
      <c r="F11" s="60"/>
      <c r="G11" s="4" t="s">
        <v>188</v>
      </c>
      <c r="H11" s="5">
        <v>3791.52</v>
      </c>
      <c r="I11" s="5">
        <f t="shared" si="0"/>
        <v>3791.52</v>
      </c>
    </row>
    <row r="12" spans="1:9" x14ac:dyDescent="0.2">
      <c r="A12" s="42"/>
      <c r="B12" s="48"/>
      <c r="C12" s="49"/>
      <c r="D12" s="50"/>
      <c r="E12" s="60"/>
      <c r="F12" s="60"/>
      <c r="G12" s="4" t="s">
        <v>189</v>
      </c>
      <c r="H12" s="5">
        <v>7685.52</v>
      </c>
      <c r="I12" s="5" t="str">
        <f t="shared" si="0"/>
        <v>Descartado</v>
      </c>
    </row>
    <row r="13" spans="1:9" x14ac:dyDescent="0.2">
      <c r="A13" s="42"/>
      <c r="B13" s="48"/>
      <c r="C13" s="49"/>
      <c r="D13" s="50"/>
      <c r="E13" s="60"/>
      <c r="F13" s="60"/>
      <c r="G13" s="4" t="s">
        <v>193</v>
      </c>
      <c r="H13" s="5">
        <v>1239.99</v>
      </c>
      <c r="I13" s="5">
        <f t="shared" si="0"/>
        <v>1239.99</v>
      </c>
    </row>
    <row r="14" spans="1:9" x14ac:dyDescent="0.2">
      <c r="A14" s="42"/>
      <c r="B14" s="48"/>
      <c r="C14" s="49"/>
      <c r="D14" s="50"/>
      <c r="E14" s="60"/>
      <c r="F14" s="60"/>
      <c r="G14" s="4" t="s">
        <v>210</v>
      </c>
      <c r="H14" s="5">
        <v>987</v>
      </c>
      <c r="I14" s="5">
        <f t="shared" si="0"/>
        <v>987</v>
      </c>
    </row>
    <row r="15" spans="1:9" x14ac:dyDescent="0.2">
      <c r="A15" s="42"/>
      <c r="B15" s="48"/>
      <c r="C15" s="49"/>
      <c r="D15" s="50"/>
      <c r="E15" s="60"/>
      <c r="F15" s="60"/>
      <c r="G15" s="4" t="s">
        <v>218</v>
      </c>
      <c r="H15" s="5">
        <v>1399</v>
      </c>
      <c r="I15" s="5">
        <f t="shared" si="0"/>
        <v>1399</v>
      </c>
    </row>
    <row r="16" spans="1:9" x14ac:dyDescent="0.2">
      <c r="A16" s="42"/>
      <c r="B16" s="48"/>
      <c r="C16" s="49"/>
      <c r="D16" s="50"/>
      <c r="E16" s="60"/>
      <c r="F16" s="60"/>
      <c r="G16" s="4" t="s">
        <v>138</v>
      </c>
      <c r="H16" s="5">
        <v>1199</v>
      </c>
      <c r="I16" s="5">
        <f t="shared" si="0"/>
        <v>1199</v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2712.9893402613984</v>
      </c>
      <c r="C20" s="18">
        <f>IF(H23&lt;2,"N/A",(B20/D20))</f>
        <v>0.89860034706474079</v>
      </c>
      <c r="D20" s="19">
        <f>AVERAGE(H3:H17)</f>
        <v>3019.127857142857</v>
      </c>
      <c r="E20" s="20">
        <f>IF(H23&lt;2,"N/A",(IF(C20&lt;=25%,"N/A",AVERAGE(I3:I17))))</f>
        <v>2027.9091666666666</v>
      </c>
      <c r="F20" s="19">
        <f>MEDIAN(H3:H17)</f>
        <v>1716.415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1716.415</v>
      </c>
      <c r="E22" s="63"/>
    </row>
    <row r="23" spans="1:9" x14ac:dyDescent="0.2">
      <c r="B23" s="62" t="s">
        <v>10</v>
      </c>
      <c r="C23" s="62"/>
      <c r="D23" s="63">
        <f>ROUND(D22,2)*F3</f>
        <v>5149.26</v>
      </c>
      <c r="E23" s="63"/>
      <c r="G23" s="36" t="s">
        <v>41</v>
      </c>
      <c r="H23" s="37">
        <f>COUNT(H3:H17)</f>
        <v>14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62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109</v>
      </c>
      <c r="C3" s="46"/>
      <c r="D3" s="47"/>
      <c r="E3" s="60" t="s">
        <v>9</v>
      </c>
      <c r="F3" s="61">
        <v>3</v>
      </c>
      <c r="G3" s="4" t="s">
        <v>214</v>
      </c>
      <c r="H3" s="5">
        <v>809.19</v>
      </c>
      <c r="I3" s="5" t="str">
        <f>IF(H3="","",(IF($C$20&lt;25%,"N/A",IF(H3&lt;=($D$20+$B$20),H3,"Descartado"))))</f>
        <v>N/A</v>
      </c>
    </row>
    <row r="4" spans="1:9" x14ac:dyDescent="0.2">
      <c r="A4" s="42"/>
      <c r="B4" s="48"/>
      <c r="C4" s="49"/>
      <c r="D4" s="50"/>
      <c r="E4" s="60"/>
      <c r="F4" s="60"/>
      <c r="G4" s="4" t="s">
        <v>219</v>
      </c>
      <c r="H4" s="5">
        <v>945.14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2"/>
      <c r="B5" s="48"/>
      <c r="C5" s="49"/>
      <c r="D5" s="50"/>
      <c r="E5" s="60"/>
      <c r="F5" s="60"/>
      <c r="G5" s="4" t="s">
        <v>220</v>
      </c>
      <c r="H5" s="5">
        <v>1051.5</v>
      </c>
      <c r="I5" s="5" t="str">
        <f t="shared" si="0"/>
        <v>N/A</v>
      </c>
    </row>
    <row r="6" spans="1:9" x14ac:dyDescent="0.2">
      <c r="A6" s="42"/>
      <c r="B6" s="48"/>
      <c r="C6" s="49"/>
      <c r="D6" s="50"/>
      <c r="E6" s="60"/>
      <c r="F6" s="60"/>
      <c r="G6" s="4"/>
      <c r="H6" s="5"/>
      <c r="I6" s="5" t="str">
        <f t="shared" si="0"/>
        <v/>
      </c>
    </row>
    <row r="7" spans="1:9" x14ac:dyDescent="0.2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121.45574516396223</v>
      </c>
      <c r="C20" s="18">
        <f>IF(H23&lt;2,"N/A",(B20/D20))</f>
        <v>0.12986076686466633</v>
      </c>
      <c r="D20" s="19">
        <f>AVERAGE(H3:H17)</f>
        <v>935.27666666666664</v>
      </c>
      <c r="E20" s="20" t="str">
        <f>IF(H23&lt;2,"N/A",(IF(C20&lt;=25%,"N/A",AVERAGE(I3:I17))))</f>
        <v>N/A</v>
      </c>
      <c r="F20" s="19">
        <f>MEDIAN(H3:H17)</f>
        <v>945.14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935.27666666666664</v>
      </c>
      <c r="E22" s="63"/>
    </row>
    <row r="23" spans="1:9" x14ac:dyDescent="0.2">
      <c r="B23" s="62" t="s">
        <v>10</v>
      </c>
      <c r="C23" s="62"/>
      <c r="D23" s="63">
        <f>ROUND(D22,2)*F3</f>
        <v>2805.84</v>
      </c>
      <c r="E23" s="63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12" sqref="H12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63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110</v>
      </c>
      <c r="C3" s="46"/>
      <c r="D3" s="47"/>
      <c r="E3" s="60" t="s">
        <v>9</v>
      </c>
      <c r="F3" s="61">
        <v>3</v>
      </c>
      <c r="G3" s="4" t="s">
        <v>120</v>
      </c>
      <c r="H3" s="5">
        <v>2459.36</v>
      </c>
      <c r="I3" s="5" t="str">
        <f>IF(H3="","",(IF($C$20&lt;25%,"N/A",IF(H3&lt;=($D$20+$B$20),H3,"Descartado"))))</f>
        <v>Descartado</v>
      </c>
    </row>
    <row r="4" spans="1:9" x14ac:dyDescent="0.2">
      <c r="A4" s="42"/>
      <c r="B4" s="48"/>
      <c r="C4" s="49"/>
      <c r="D4" s="50"/>
      <c r="E4" s="60"/>
      <c r="F4" s="60"/>
      <c r="G4" s="4" t="s">
        <v>129</v>
      </c>
      <c r="H4" s="5">
        <v>1403.89</v>
      </c>
      <c r="I4" s="5">
        <f t="shared" ref="I4:I17" si="0">IF(H4="","",(IF($C$20&lt;25%,"N/A",IF(H4&lt;=($D$20+$B$20),H4,"Descartado"))))</f>
        <v>1403.89</v>
      </c>
    </row>
    <row r="5" spans="1:9" x14ac:dyDescent="0.2">
      <c r="A5" s="42"/>
      <c r="B5" s="48"/>
      <c r="C5" s="49"/>
      <c r="D5" s="50"/>
      <c r="E5" s="60"/>
      <c r="F5" s="60"/>
      <c r="G5" s="4" t="s">
        <v>121</v>
      </c>
      <c r="H5" s="5">
        <v>1447.89</v>
      </c>
      <c r="I5" s="5">
        <f t="shared" si="0"/>
        <v>1447.89</v>
      </c>
    </row>
    <row r="6" spans="1:9" x14ac:dyDescent="0.2">
      <c r="A6" s="42"/>
      <c r="B6" s="48"/>
      <c r="C6" s="49"/>
      <c r="D6" s="50"/>
      <c r="E6" s="60"/>
      <c r="F6" s="60"/>
      <c r="G6" s="4" t="s">
        <v>153</v>
      </c>
      <c r="H6" s="5">
        <v>1403.68</v>
      </c>
      <c r="I6" s="5">
        <f t="shared" si="0"/>
        <v>1403.68</v>
      </c>
    </row>
    <row r="7" spans="1:9" x14ac:dyDescent="0.2">
      <c r="A7" s="42"/>
      <c r="B7" s="48"/>
      <c r="C7" s="49"/>
      <c r="D7" s="50"/>
      <c r="E7" s="60"/>
      <c r="F7" s="60"/>
      <c r="G7" s="4" t="s">
        <v>176</v>
      </c>
      <c r="H7" s="5">
        <v>1715.1</v>
      </c>
      <c r="I7" s="5">
        <f t="shared" si="0"/>
        <v>1715.1</v>
      </c>
    </row>
    <row r="8" spans="1:9" x14ac:dyDescent="0.2">
      <c r="A8" s="42"/>
      <c r="B8" s="48"/>
      <c r="C8" s="49"/>
      <c r="D8" s="50"/>
      <c r="E8" s="60"/>
      <c r="F8" s="60"/>
      <c r="G8" s="4" t="s">
        <v>177</v>
      </c>
      <c r="H8" s="5">
        <v>1489.91</v>
      </c>
      <c r="I8" s="5">
        <f t="shared" si="0"/>
        <v>1489.91</v>
      </c>
    </row>
    <row r="9" spans="1:9" x14ac:dyDescent="0.2">
      <c r="A9" s="42"/>
      <c r="B9" s="48"/>
      <c r="C9" s="49"/>
      <c r="D9" s="50"/>
      <c r="E9" s="60"/>
      <c r="F9" s="60"/>
      <c r="G9" s="4" t="s">
        <v>181</v>
      </c>
      <c r="H9" s="5">
        <v>1403.67</v>
      </c>
      <c r="I9" s="5">
        <f t="shared" si="0"/>
        <v>1403.67</v>
      </c>
    </row>
    <row r="10" spans="1:9" x14ac:dyDescent="0.2">
      <c r="A10" s="42"/>
      <c r="B10" s="48"/>
      <c r="C10" s="49"/>
      <c r="D10" s="50"/>
      <c r="E10" s="60"/>
      <c r="F10" s="60"/>
      <c r="G10" s="4" t="s">
        <v>128</v>
      </c>
      <c r="H10" s="5">
        <v>1765.62</v>
      </c>
      <c r="I10" s="5">
        <f t="shared" si="0"/>
        <v>1765.62</v>
      </c>
    </row>
    <row r="11" spans="1:9" x14ac:dyDescent="0.2">
      <c r="A11" s="42"/>
      <c r="B11" s="48"/>
      <c r="C11" s="49"/>
      <c r="D11" s="50"/>
      <c r="E11" s="60"/>
      <c r="F11" s="60"/>
      <c r="G11" s="4" t="s">
        <v>190</v>
      </c>
      <c r="H11" s="5">
        <v>2613.08</v>
      </c>
      <c r="I11" s="5" t="str">
        <f t="shared" si="0"/>
        <v>Descartado</v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470.09283961906004</v>
      </c>
      <c r="C20" s="18">
        <f>IF(H23&lt;2,"N/A",(B20/D20))</f>
        <v>0.26944221552212688</v>
      </c>
      <c r="D20" s="19">
        <f>AVERAGE(H3:H17)</f>
        <v>1744.6888888888889</v>
      </c>
      <c r="E20" s="20">
        <f>IF(H23&lt;2,"N/A",(IF(C20&lt;=25%,"N/A",AVERAGE(I3:I17))))</f>
        <v>1518.5371428571427</v>
      </c>
      <c r="F20" s="19">
        <f>MEDIAN(H3:H17)</f>
        <v>1489.91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1489.91</v>
      </c>
      <c r="E22" s="63"/>
    </row>
    <row r="23" spans="1:9" x14ac:dyDescent="0.2">
      <c r="B23" s="62" t="s">
        <v>10</v>
      </c>
      <c r="C23" s="62"/>
      <c r="D23" s="63">
        <f>ROUND(D22,2)*F3</f>
        <v>4469.7300000000005</v>
      </c>
      <c r="E23" s="63"/>
      <c r="G23" s="36" t="s">
        <v>41</v>
      </c>
      <c r="H23" s="37">
        <f>COUNT(H3:H17)</f>
        <v>9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7" sqref="G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64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111</v>
      </c>
      <c r="C3" s="46"/>
      <c r="D3" s="47"/>
      <c r="E3" s="60" t="s">
        <v>9</v>
      </c>
      <c r="F3" s="61">
        <v>3</v>
      </c>
      <c r="G3" s="4" t="s">
        <v>221</v>
      </c>
      <c r="H3" s="5">
        <v>2810</v>
      </c>
      <c r="I3" s="5" t="str">
        <f>IF(H3="","",(IF($C$20&lt;25%,"N/A",IF(H3&lt;=($D$20+$B$20),H3,"Descartado"))))</f>
        <v>N/A</v>
      </c>
    </row>
    <row r="4" spans="1:9" x14ac:dyDescent="0.2">
      <c r="A4" s="42"/>
      <c r="B4" s="48"/>
      <c r="C4" s="49"/>
      <c r="D4" s="50"/>
      <c r="E4" s="60"/>
      <c r="F4" s="60"/>
      <c r="G4" s="4" t="s">
        <v>222</v>
      </c>
      <c r="H4" s="5">
        <v>2639.25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2"/>
      <c r="B5" s="48"/>
      <c r="C5" s="49"/>
      <c r="D5" s="50"/>
      <c r="E5" s="60"/>
      <c r="F5" s="60"/>
      <c r="G5" s="4" t="s">
        <v>138</v>
      </c>
      <c r="H5" s="5">
        <v>2590.92</v>
      </c>
      <c r="I5" s="5" t="str">
        <f t="shared" si="0"/>
        <v>N/A</v>
      </c>
    </row>
    <row r="6" spans="1:9" x14ac:dyDescent="0.2">
      <c r="A6" s="42"/>
      <c r="B6" s="48"/>
      <c r="C6" s="49"/>
      <c r="D6" s="50"/>
      <c r="E6" s="60"/>
      <c r="F6" s="60"/>
      <c r="G6" s="4" t="s">
        <v>223</v>
      </c>
      <c r="H6" s="5">
        <v>3125</v>
      </c>
      <c r="I6" s="5" t="str">
        <f t="shared" si="0"/>
        <v>N/A</v>
      </c>
    </row>
    <row r="7" spans="1:9" x14ac:dyDescent="0.2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241.50688511579401</v>
      </c>
      <c r="C20" s="18">
        <f>IF(H23&lt;2,"N/A",(B20/D20))</f>
        <v>8.6521525463846588E-2</v>
      </c>
      <c r="D20" s="19">
        <f>AVERAGE(H3:H17)</f>
        <v>2791.2925</v>
      </c>
      <c r="E20" s="20" t="str">
        <f>IF(H23&lt;2,"N/A",(IF(C20&lt;=25%,"N/A",AVERAGE(I3:I17))))</f>
        <v>N/A</v>
      </c>
      <c r="F20" s="19">
        <f>MEDIAN(H3:H17)</f>
        <v>2724.625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2791.2925</v>
      </c>
      <c r="E22" s="63"/>
    </row>
    <row r="23" spans="1:9" x14ac:dyDescent="0.2">
      <c r="B23" s="62" t="s">
        <v>10</v>
      </c>
      <c r="C23" s="62"/>
      <c r="D23" s="63">
        <f>ROUND(D22,2)*F3</f>
        <v>8373.869999999999</v>
      </c>
      <c r="E23" s="63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0" sqref="G10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65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112</v>
      </c>
      <c r="C3" s="46"/>
      <c r="D3" s="47"/>
      <c r="E3" s="60" t="s">
        <v>9</v>
      </c>
      <c r="F3" s="61">
        <v>3</v>
      </c>
      <c r="G3" s="4" t="s">
        <v>182</v>
      </c>
      <c r="H3" s="5">
        <v>11288.49</v>
      </c>
      <c r="I3" s="5">
        <f>IF(H3="","",(IF($C$20&lt;25%,"N/A",IF(H3&lt;=($D$20+$B$20),H3,"Descartado"))))</f>
        <v>11288.49</v>
      </c>
    </row>
    <row r="4" spans="1:9" x14ac:dyDescent="0.2">
      <c r="A4" s="42"/>
      <c r="B4" s="48"/>
      <c r="C4" s="49"/>
      <c r="D4" s="50"/>
      <c r="E4" s="60"/>
      <c r="F4" s="60"/>
      <c r="G4" s="4" t="s">
        <v>184</v>
      </c>
      <c r="H4" s="5">
        <v>30742.080000000002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2"/>
      <c r="B5" s="48"/>
      <c r="C5" s="49"/>
      <c r="D5" s="50"/>
      <c r="E5" s="60"/>
      <c r="F5" s="60"/>
      <c r="G5" s="4" t="s">
        <v>189</v>
      </c>
      <c r="H5" s="5">
        <v>25618.400000000001</v>
      </c>
      <c r="I5" s="5">
        <f t="shared" si="0"/>
        <v>25618.400000000001</v>
      </c>
    </row>
    <row r="6" spans="1:9" x14ac:dyDescent="0.2">
      <c r="A6" s="42"/>
      <c r="B6" s="48"/>
      <c r="C6" s="49"/>
      <c r="D6" s="50"/>
      <c r="E6" s="60"/>
      <c r="F6" s="60"/>
      <c r="G6" s="4" t="s">
        <v>191</v>
      </c>
      <c r="H6" s="5">
        <v>20494.72</v>
      </c>
      <c r="I6" s="5">
        <f t="shared" si="0"/>
        <v>20494.72</v>
      </c>
    </row>
    <row r="7" spans="1:9" x14ac:dyDescent="0.2">
      <c r="A7" s="42"/>
      <c r="B7" s="48"/>
      <c r="C7" s="49"/>
      <c r="D7" s="50"/>
      <c r="E7" s="60"/>
      <c r="F7" s="60"/>
      <c r="G7" s="4" t="s">
        <v>221</v>
      </c>
      <c r="H7" s="5">
        <v>8730</v>
      </c>
      <c r="I7" s="5">
        <f t="shared" si="0"/>
        <v>8730</v>
      </c>
    </row>
    <row r="8" spans="1:9" x14ac:dyDescent="0.2">
      <c r="A8" s="42"/>
      <c r="B8" s="48"/>
      <c r="C8" s="49"/>
      <c r="D8" s="50"/>
      <c r="E8" s="60"/>
      <c r="F8" s="60"/>
      <c r="G8" s="4" t="s">
        <v>224</v>
      </c>
      <c r="H8" s="5">
        <v>12995.91</v>
      </c>
      <c r="I8" s="5">
        <f t="shared" si="0"/>
        <v>12995.91</v>
      </c>
    </row>
    <row r="9" spans="1:9" x14ac:dyDescent="0.2">
      <c r="A9" s="42"/>
      <c r="B9" s="48"/>
      <c r="C9" s="49"/>
      <c r="D9" s="50"/>
      <c r="E9" s="60"/>
      <c r="F9" s="60"/>
      <c r="G9" s="4" t="s">
        <v>222</v>
      </c>
      <c r="H9" s="5">
        <v>11401.74</v>
      </c>
      <c r="I9" s="5">
        <f t="shared" si="0"/>
        <v>11401.74</v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8396.2804213824584</v>
      </c>
      <c r="C20" s="18">
        <f>IF(H23&lt;2,"N/A",(B20/D20))</f>
        <v>0.48464841692750493</v>
      </c>
      <c r="D20" s="19">
        <f>AVERAGE(H3:H17)</f>
        <v>17324.477142857144</v>
      </c>
      <c r="E20" s="20">
        <f>IF(H23&lt;2,"N/A",(IF(C20&lt;=25%,"N/A",AVERAGE(I3:I17))))</f>
        <v>15088.210000000001</v>
      </c>
      <c r="F20" s="19">
        <f>MEDIAN(H3:H17)</f>
        <v>12995.91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12995.91</v>
      </c>
      <c r="E22" s="63"/>
    </row>
    <row r="23" spans="1:9" x14ac:dyDescent="0.2">
      <c r="B23" s="62" t="s">
        <v>10</v>
      </c>
      <c r="C23" s="62"/>
      <c r="D23" s="63">
        <f>ROUND(D22,2)*F3</f>
        <v>38987.729999999996</v>
      </c>
      <c r="E23" s="63"/>
      <c r="G23" s="36" t="s">
        <v>41</v>
      </c>
      <c r="H23" s="37">
        <f>COUNT(H3:H17)</f>
        <v>7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18" sqref="A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66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113</v>
      </c>
      <c r="C3" s="46"/>
      <c r="D3" s="47"/>
      <c r="E3" s="60" t="s">
        <v>9</v>
      </c>
      <c r="F3" s="61">
        <v>3</v>
      </c>
      <c r="G3" s="4" t="s">
        <v>193</v>
      </c>
      <c r="H3" s="5">
        <v>200.2</v>
      </c>
      <c r="I3" s="5" t="str">
        <f>IF(H3="","",(IF($C$20&lt;25%,"N/A",IF(H3&lt;=($D$20+$B$20),H3,"Descartado"))))</f>
        <v>N/A</v>
      </c>
    </row>
    <row r="4" spans="1:9" x14ac:dyDescent="0.2">
      <c r="A4" s="42"/>
      <c r="B4" s="48"/>
      <c r="C4" s="49"/>
      <c r="D4" s="50"/>
      <c r="E4" s="60"/>
      <c r="F4" s="60"/>
      <c r="G4" s="4" t="s">
        <v>225</v>
      </c>
      <c r="H4" s="5">
        <v>170.03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2"/>
      <c r="B5" s="48"/>
      <c r="C5" s="49"/>
      <c r="D5" s="50"/>
      <c r="E5" s="60"/>
      <c r="F5" s="60"/>
      <c r="G5" s="4" t="s">
        <v>138</v>
      </c>
      <c r="H5" s="5">
        <v>175.9</v>
      </c>
      <c r="I5" s="5" t="str">
        <f t="shared" si="0"/>
        <v>N/A</v>
      </c>
    </row>
    <row r="6" spans="1:9" x14ac:dyDescent="0.2">
      <c r="A6" s="42"/>
      <c r="B6" s="48"/>
      <c r="C6" s="49"/>
      <c r="D6" s="50"/>
      <c r="E6" s="60"/>
      <c r="F6" s="60"/>
      <c r="G6" s="4"/>
      <c r="H6" s="5"/>
      <c r="I6" s="5" t="str">
        <f t="shared" si="0"/>
        <v/>
      </c>
    </row>
    <row r="7" spans="1:9" x14ac:dyDescent="0.2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15.995706715657581</v>
      </c>
      <c r="C20" s="18">
        <f>IF(H23&lt;2,"N/A",(B20/D20))</f>
        <v>8.7867577585872866E-2</v>
      </c>
      <c r="D20" s="19">
        <f>AVERAGE(H3:H17)</f>
        <v>182.04333333333332</v>
      </c>
      <c r="E20" s="20" t="str">
        <f>IF(H23&lt;2,"N/A",(IF(C20&lt;=25%,"N/A",AVERAGE(I3:I17))))</f>
        <v>N/A</v>
      </c>
      <c r="F20" s="19">
        <f>MEDIAN(H3:H17)</f>
        <v>175.9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182.04333333333332</v>
      </c>
      <c r="E22" s="63"/>
    </row>
    <row r="23" spans="1:9" x14ac:dyDescent="0.2">
      <c r="B23" s="62" t="s">
        <v>10</v>
      </c>
      <c r="C23" s="62"/>
      <c r="D23" s="63">
        <f>ROUND(D22,2)*F3</f>
        <v>546.12</v>
      </c>
      <c r="E23" s="63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67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117</v>
      </c>
      <c r="C3" s="46"/>
      <c r="D3" s="47"/>
      <c r="E3" s="60" t="s">
        <v>9</v>
      </c>
      <c r="F3" s="61">
        <v>75</v>
      </c>
      <c r="G3" s="4" t="s">
        <v>226</v>
      </c>
      <c r="H3" s="5">
        <v>321</v>
      </c>
      <c r="I3" s="5">
        <f>IF(H3="","",(IF($C$20&lt;25%,"N/A",IF(H3&lt;=($D$20+$B$20),H3,"Descartado"))))</f>
        <v>321</v>
      </c>
    </row>
    <row r="4" spans="1:9" x14ac:dyDescent="0.2">
      <c r="A4" s="42"/>
      <c r="B4" s="48"/>
      <c r="C4" s="49"/>
      <c r="D4" s="50"/>
      <c r="E4" s="60"/>
      <c r="F4" s="60"/>
      <c r="G4" s="4" t="s">
        <v>132</v>
      </c>
      <c r="H4" s="5">
        <v>310.49</v>
      </c>
      <c r="I4" s="5">
        <f t="shared" ref="I4:I17" si="0">IF(H4="","",(IF($C$20&lt;25%,"N/A",IF(H4&lt;=($D$20+$B$20),H4,"Descartado"))))</f>
        <v>310.49</v>
      </c>
    </row>
    <row r="5" spans="1:9" x14ac:dyDescent="0.2">
      <c r="A5" s="42"/>
      <c r="B5" s="48"/>
      <c r="C5" s="49"/>
      <c r="D5" s="50"/>
      <c r="E5" s="60"/>
      <c r="F5" s="60"/>
      <c r="G5" s="4" t="s">
        <v>228</v>
      </c>
      <c r="H5" s="5">
        <v>495.3</v>
      </c>
      <c r="I5" s="5" t="str">
        <f t="shared" si="0"/>
        <v>Descartado</v>
      </c>
    </row>
    <row r="6" spans="1:9" x14ac:dyDescent="0.2">
      <c r="A6" s="42"/>
      <c r="B6" s="48"/>
      <c r="C6" s="49"/>
      <c r="D6" s="50"/>
      <c r="E6" s="60"/>
      <c r="F6" s="60"/>
      <c r="G6" s="4" t="s">
        <v>227</v>
      </c>
      <c r="H6" s="5">
        <v>309.51</v>
      </c>
      <c r="I6" s="5">
        <f t="shared" si="0"/>
        <v>309.51</v>
      </c>
    </row>
    <row r="7" spans="1:9" x14ac:dyDescent="0.2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90.965465425072338</v>
      </c>
      <c r="C20" s="18">
        <f>IF(H23&lt;2,"N/A",(B20/D20))</f>
        <v>0.25333277288887374</v>
      </c>
      <c r="D20" s="19">
        <f>AVERAGE(H3:H17)</f>
        <v>359.07499999999999</v>
      </c>
      <c r="E20" s="20">
        <f>IF(H23&lt;2,"N/A",(IF(C20&lt;=25%,"N/A",AVERAGE(I3:I17))))</f>
        <v>313.66666666666669</v>
      </c>
      <c r="F20" s="19">
        <f>MEDIAN(H3:H17)</f>
        <v>315.745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313.66666666666669</v>
      </c>
      <c r="E22" s="63"/>
    </row>
    <row r="23" spans="1:9" x14ac:dyDescent="0.2">
      <c r="B23" s="62" t="s">
        <v>10</v>
      </c>
      <c r="C23" s="62"/>
      <c r="D23" s="63">
        <f>ROUND(D22,2)*F3</f>
        <v>23525.25</v>
      </c>
      <c r="E23" s="63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18" sqref="A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68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114</v>
      </c>
      <c r="C3" s="46"/>
      <c r="D3" s="47"/>
      <c r="E3" s="60" t="s">
        <v>9</v>
      </c>
      <c r="F3" s="61">
        <v>50</v>
      </c>
      <c r="G3" s="4" t="s">
        <v>132</v>
      </c>
      <c r="H3" s="5">
        <v>589</v>
      </c>
      <c r="I3" s="5" t="str">
        <f>IF(H3="","",(IF($C$20&lt;25%,"N/A",IF(H3&lt;=($D$20+$B$20),H3,"Descartado"))))</f>
        <v>N/A</v>
      </c>
    </row>
    <row r="4" spans="1:9" x14ac:dyDescent="0.2">
      <c r="A4" s="42"/>
      <c r="B4" s="48"/>
      <c r="C4" s="49"/>
      <c r="D4" s="50"/>
      <c r="E4" s="60"/>
      <c r="F4" s="60"/>
      <c r="G4" s="4" t="s">
        <v>229</v>
      </c>
      <c r="H4" s="5">
        <v>799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2"/>
      <c r="B5" s="48"/>
      <c r="C5" s="49"/>
      <c r="D5" s="50"/>
      <c r="E5" s="60"/>
      <c r="F5" s="60"/>
      <c r="G5" s="4" t="s">
        <v>230</v>
      </c>
      <c r="H5" s="5">
        <v>645.89</v>
      </c>
      <c r="I5" s="5" t="str">
        <f t="shared" si="0"/>
        <v>N/A</v>
      </c>
    </row>
    <row r="6" spans="1:9" x14ac:dyDescent="0.2">
      <c r="A6" s="42"/>
      <c r="B6" s="48"/>
      <c r="C6" s="49"/>
      <c r="D6" s="50"/>
      <c r="E6" s="60"/>
      <c r="F6" s="60"/>
      <c r="G6" s="4" t="s">
        <v>138</v>
      </c>
      <c r="H6" s="5">
        <v>599</v>
      </c>
      <c r="I6" s="5" t="str">
        <f t="shared" si="0"/>
        <v>N/A</v>
      </c>
    </row>
    <row r="7" spans="1:9" x14ac:dyDescent="0.2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97.07291773884937</v>
      </c>
      <c r="C20" s="18">
        <f>IF(H23&lt;2,"N/A",(B20/D20))</f>
        <v>0.14747736174143147</v>
      </c>
      <c r="D20" s="19">
        <f>AVERAGE(H3:H17)</f>
        <v>658.22249999999997</v>
      </c>
      <c r="E20" s="20" t="str">
        <f>IF(H23&lt;2,"N/A",(IF(C20&lt;=25%,"N/A",AVERAGE(I3:I17))))</f>
        <v>N/A</v>
      </c>
      <c r="F20" s="19">
        <f>MEDIAN(H3:H17)</f>
        <v>622.44499999999994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658.22249999999997</v>
      </c>
      <c r="E22" s="63"/>
    </row>
    <row r="23" spans="1:9" x14ac:dyDescent="0.2">
      <c r="B23" s="62" t="s">
        <v>10</v>
      </c>
      <c r="C23" s="62"/>
      <c r="D23" s="63">
        <f>ROUND(D22,2)*F3</f>
        <v>32911</v>
      </c>
      <c r="E23" s="63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1" sqref="G11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13</v>
      </c>
      <c r="B2" s="42" t="s">
        <v>75</v>
      </c>
      <c r="C2" s="43"/>
      <c r="D2" s="44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82</v>
      </c>
      <c r="C3" s="46"/>
      <c r="D3" s="47"/>
      <c r="E3" s="60" t="s">
        <v>9</v>
      </c>
      <c r="F3" s="61">
        <v>150</v>
      </c>
      <c r="G3" s="4" t="s">
        <v>142</v>
      </c>
      <c r="H3" s="5">
        <v>87.96</v>
      </c>
      <c r="I3" s="5">
        <f>IF(H3="","",(IF($C$20&lt;25%,"N/A",IF(H3&lt;=($D$20+$B$20),H3,"Descartado"))))</f>
        <v>87.96</v>
      </c>
    </row>
    <row r="4" spans="1:9" x14ac:dyDescent="0.2">
      <c r="A4" s="42"/>
      <c r="B4" s="48"/>
      <c r="C4" s="49"/>
      <c r="D4" s="50"/>
      <c r="E4" s="60"/>
      <c r="F4" s="60"/>
      <c r="G4" s="4" t="s">
        <v>125</v>
      </c>
      <c r="H4" s="5">
        <v>121.94</v>
      </c>
      <c r="I4" s="5">
        <f t="shared" ref="I4:I17" si="0">IF(H4="","",(IF($C$20&lt;25%,"N/A",IF(H4&lt;=($D$20+$B$20),H4,"Descartado"))))</f>
        <v>121.94</v>
      </c>
    </row>
    <row r="5" spans="1:9" x14ac:dyDescent="0.2">
      <c r="A5" s="42"/>
      <c r="B5" s="48"/>
      <c r="C5" s="49"/>
      <c r="D5" s="50"/>
      <c r="E5" s="60"/>
      <c r="F5" s="60"/>
      <c r="G5" s="4" t="s">
        <v>130</v>
      </c>
      <c r="H5" s="5">
        <v>193.68</v>
      </c>
      <c r="I5" s="5">
        <f t="shared" si="0"/>
        <v>193.68</v>
      </c>
    </row>
    <row r="6" spans="1:9" x14ac:dyDescent="0.2">
      <c r="A6" s="42"/>
      <c r="B6" s="48"/>
      <c r="C6" s="49"/>
      <c r="D6" s="50"/>
      <c r="E6" s="60"/>
      <c r="F6" s="60"/>
      <c r="G6" s="4" t="s">
        <v>143</v>
      </c>
      <c r="H6" s="5">
        <v>120.64</v>
      </c>
      <c r="I6" s="5">
        <f t="shared" si="0"/>
        <v>120.64</v>
      </c>
    </row>
    <row r="7" spans="1:9" x14ac:dyDescent="0.2">
      <c r="A7" s="42"/>
      <c r="B7" s="48"/>
      <c r="C7" s="49"/>
      <c r="D7" s="50"/>
      <c r="E7" s="60"/>
      <c r="F7" s="60"/>
      <c r="G7" s="4" t="s">
        <v>121</v>
      </c>
      <c r="H7" s="5">
        <v>120.7</v>
      </c>
      <c r="I7" s="5">
        <f t="shared" si="0"/>
        <v>120.7</v>
      </c>
    </row>
    <row r="8" spans="1:9" x14ac:dyDescent="0.2">
      <c r="A8" s="42"/>
      <c r="B8" s="48"/>
      <c r="C8" s="49"/>
      <c r="D8" s="50"/>
      <c r="E8" s="60"/>
      <c r="F8" s="60"/>
      <c r="G8" s="4" t="s">
        <v>144</v>
      </c>
      <c r="H8" s="5">
        <v>133.21</v>
      </c>
      <c r="I8" s="5">
        <f t="shared" si="0"/>
        <v>133.21</v>
      </c>
    </row>
    <row r="9" spans="1:9" x14ac:dyDescent="0.2">
      <c r="A9" s="42"/>
      <c r="B9" s="48"/>
      <c r="C9" s="49"/>
      <c r="D9" s="50"/>
      <c r="E9" s="60"/>
      <c r="F9" s="60"/>
      <c r="G9" s="4" t="s">
        <v>145</v>
      </c>
      <c r="H9" s="5">
        <v>133.22</v>
      </c>
      <c r="I9" s="5">
        <f t="shared" si="0"/>
        <v>133.22</v>
      </c>
    </row>
    <row r="10" spans="1:9" x14ac:dyDescent="0.2">
      <c r="A10" s="42"/>
      <c r="B10" s="48"/>
      <c r="C10" s="49"/>
      <c r="D10" s="50"/>
      <c r="E10" s="60"/>
      <c r="F10" s="60"/>
      <c r="G10" s="4" t="s">
        <v>146</v>
      </c>
      <c r="H10" s="5">
        <v>512.37</v>
      </c>
      <c r="I10" s="5" t="str">
        <f t="shared" si="0"/>
        <v>Descartado</v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138.29777748446588</v>
      </c>
      <c r="C20" s="18">
        <f>IF(H23&lt;2,"N/A",(B20/D20))</f>
        <v>0.7771066079536193</v>
      </c>
      <c r="D20" s="19">
        <f>AVERAGE(H3:H17)</f>
        <v>177.96500000000003</v>
      </c>
      <c r="E20" s="20">
        <f>IF(H23&lt;2,"N/A",(IF(C20&lt;=25%,"N/A",AVERAGE(I3:I17))))</f>
        <v>130.19285714285715</v>
      </c>
      <c r="F20" s="19">
        <f>MEDIAN(H3:H17)</f>
        <v>127.575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127.575</v>
      </c>
      <c r="E22" s="63"/>
    </row>
    <row r="23" spans="1:9" x14ac:dyDescent="0.2">
      <c r="B23" s="62" t="s">
        <v>10</v>
      </c>
      <c r="C23" s="62"/>
      <c r="D23" s="63">
        <f>ROUND(D22,2)*F3</f>
        <v>19137</v>
      </c>
      <c r="E23" s="63"/>
      <c r="G23" s="36" t="s">
        <v>41</v>
      </c>
      <c r="H23" s="37">
        <f>COUNT(H3:H17)</f>
        <v>8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18" sqref="A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69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115</v>
      </c>
      <c r="C3" s="46"/>
      <c r="D3" s="47"/>
      <c r="E3" s="60" t="s">
        <v>9</v>
      </c>
      <c r="F3" s="61">
        <v>100</v>
      </c>
      <c r="G3" s="4" t="s">
        <v>229</v>
      </c>
      <c r="H3" s="5">
        <v>849</v>
      </c>
      <c r="I3" s="5" t="str">
        <f>IF(H3="","",(IF($C$20&lt;25%,"N/A",IF(H3&lt;=($D$20+$B$20),H3,"Descartado"))))</f>
        <v>N/A</v>
      </c>
    </row>
    <row r="4" spans="1:9" x14ac:dyDescent="0.2">
      <c r="A4" s="42"/>
      <c r="B4" s="48"/>
      <c r="C4" s="49"/>
      <c r="D4" s="50"/>
      <c r="E4" s="60"/>
      <c r="F4" s="60"/>
      <c r="G4" s="4" t="s">
        <v>231</v>
      </c>
      <c r="H4" s="5">
        <v>598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2"/>
      <c r="B5" s="48"/>
      <c r="C5" s="49"/>
      <c r="D5" s="50"/>
      <c r="E5" s="60"/>
      <c r="F5" s="60"/>
      <c r="G5" s="4" t="s">
        <v>232</v>
      </c>
      <c r="H5" s="5">
        <v>524.37</v>
      </c>
      <c r="I5" s="5" t="str">
        <f t="shared" si="0"/>
        <v>N/A</v>
      </c>
    </row>
    <row r="6" spans="1:9" x14ac:dyDescent="0.2">
      <c r="A6" s="42"/>
      <c r="B6" s="48"/>
      <c r="C6" s="49"/>
      <c r="D6" s="50"/>
      <c r="E6" s="60"/>
      <c r="F6" s="60"/>
      <c r="G6" s="4" t="s">
        <v>233</v>
      </c>
      <c r="H6" s="5">
        <v>599</v>
      </c>
      <c r="I6" s="5" t="str">
        <f t="shared" si="0"/>
        <v>N/A</v>
      </c>
    </row>
    <row r="7" spans="1:9" x14ac:dyDescent="0.2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141.97348657994829</v>
      </c>
      <c r="C20" s="18">
        <f>IF(H23&lt;2,"N/A",(B20/D20))</f>
        <v>0.22093859884755626</v>
      </c>
      <c r="D20" s="19">
        <f>AVERAGE(H3:H17)</f>
        <v>642.59249999999997</v>
      </c>
      <c r="E20" s="20" t="str">
        <f>IF(H23&lt;2,"N/A",(IF(C20&lt;=25%,"N/A",AVERAGE(I3:I17))))</f>
        <v>N/A</v>
      </c>
      <c r="F20" s="19">
        <f>MEDIAN(H3:H17)</f>
        <v>598.5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642.59249999999997</v>
      </c>
      <c r="E22" s="63"/>
    </row>
    <row r="23" spans="1:9" x14ac:dyDescent="0.2">
      <c r="B23" s="62" t="s">
        <v>10</v>
      </c>
      <c r="C23" s="62"/>
      <c r="D23" s="63">
        <f>ROUND(D22,2)*F3</f>
        <v>64259</v>
      </c>
      <c r="E23" s="63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18" sqref="A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70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118</v>
      </c>
      <c r="C3" s="46"/>
      <c r="D3" s="47"/>
      <c r="E3" s="60" t="s">
        <v>9</v>
      </c>
      <c r="F3" s="61">
        <v>300</v>
      </c>
      <c r="G3" s="4" t="s">
        <v>234</v>
      </c>
      <c r="H3" s="5">
        <v>39.1</v>
      </c>
      <c r="I3" s="5">
        <f>IF(H3="","",(IF($C$20&lt;25%,"N/A",IF(H3&lt;=($D$20+$B$20),H3,"Descartado"))))</f>
        <v>39.1</v>
      </c>
    </row>
    <row r="4" spans="1:9" x14ac:dyDescent="0.2">
      <c r="A4" s="42"/>
      <c r="B4" s="48"/>
      <c r="C4" s="49"/>
      <c r="D4" s="50"/>
      <c r="E4" s="60"/>
      <c r="F4" s="60"/>
      <c r="G4" s="4" t="s">
        <v>235</v>
      </c>
      <c r="H4" s="5">
        <v>59.9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2"/>
      <c r="B5" s="48"/>
      <c r="C5" s="49"/>
      <c r="D5" s="50"/>
      <c r="E5" s="60"/>
      <c r="F5" s="60"/>
      <c r="G5" s="4" t="s">
        <v>134</v>
      </c>
      <c r="H5" s="5">
        <v>49</v>
      </c>
      <c r="I5" s="5">
        <f t="shared" si="0"/>
        <v>49</v>
      </c>
    </row>
    <row r="6" spans="1:9" x14ac:dyDescent="0.2">
      <c r="A6" s="42"/>
      <c r="B6" s="48"/>
      <c r="C6" s="49"/>
      <c r="D6" s="50"/>
      <c r="E6" s="60"/>
      <c r="F6" s="60"/>
      <c r="G6" s="4" t="s">
        <v>138</v>
      </c>
      <c r="H6" s="5">
        <v>30.9</v>
      </c>
      <c r="I6" s="5">
        <f t="shared" si="0"/>
        <v>30.9</v>
      </c>
    </row>
    <row r="7" spans="1:9" x14ac:dyDescent="0.2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12.534319553396832</v>
      </c>
      <c r="C20" s="18">
        <f>IF(H23&lt;2,"N/A",(B20/D20))</f>
        <v>0.28025309230624557</v>
      </c>
      <c r="D20" s="19">
        <f>AVERAGE(H3:H17)</f>
        <v>44.725000000000001</v>
      </c>
      <c r="E20" s="20">
        <f>IF(H23&lt;2,"N/A",(IF(C20&lt;=25%,"N/A",AVERAGE(I3:I17))))</f>
        <v>39.666666666666664</v>
      </c>
      <c r="F20" s="19">
        <f>MEDIAN(H3:H17)</f>
        <v>44.05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39.666666666666664</v>
      </c>
      <c r="E22" s="63"/>
    </row>
    <row r="23" spans="1:9" x14ac:dyDescent="0.2">
      <c r="B23" s="62" t="s">
        <v>10</v>
      </c>
      <c r="C23" s="62"/>
      <c r="D23" s="63">
        <f>ROUND(D22,2)*F3</f>
        <v>11901</v>
      </c>
      <c r="E23" s="63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9" sqref="F19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71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79</v>
      </c>
      <c r="C3" s="46"/>
      <c r="D3" s="47"/>
      <c r="E3" s="60" t="s">
        <v>9</v>
      </c>
      <c r="F3" s="61">
        <v>75</v>
      </c>
      <c r="G3" s="4" t="s">
        <v>135</v>
      </c>
      <c r="H3" s="5">
        <v>559.84</v>
      </c>
      <c r="I3" s="5" t="str">
        <f>IF(H3="","",(IF($C$20&lt;25%,"N/A",IF(H3&lt;=($D$20+$B$20),H3,"Descartado"))))</f>
        <v>N/A</v>
      </c>
    </row>
    <row r="4" spans="1:9" x14ac:dyDescent="0.2">
      <c r="A4" s="42"/>
      <c r="B4" s="48"/>
      <c r="C4" s="49"/>
      <c r="D4" s="50"/>
      <c r="E4" s="60"/>
      <c r="F4" s="60"/>
      <c r="G4" s="4" t="s">
        <v>132</v>
      </c>
      <c r="H4" s="5">
        <v>799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2"/>
      <c r="B5" s="48"/>
      <c r="C5" s="49"/>
      <c r="D5" s="50"/>
      <c r="E5" s="60"/>
      <c r="F5" s="60"/>
      <c r="G5" s="4" t="s">
        <v>136</v>
      </c>
      <c r="H5" s="5">
        <v>921.51</v>
      </c>
      <c r="I5" s="5" t="str">
        <f t="shared" si="0"/>
        <v>N/A</v>
      </c>
    </row>
    <row r="6" spans="1:9" x14ac:dyDescent="0.2">
      <c r="A6" s="42"/>
      <c r="B6" s="48"/>
      <c r="C6" s="49"/>
      <c r="D6" s="50"/>
      <c r="E6" s="60"/>
      <c r="F6" s="60"/>
      <c r="G6" s="4" t="s">
        <v>137</v>
      </c>
      <c r="H6" s="5">
        <v>799.9</v>
      </c>
      <c r="I6" s="5" t="str">
        <f t="shared" si="0"/>
        <v>N/A</v>
      </c>
    </row>
    <row r="7" spans="1:9" x14ac:dyDescent="0.2">
      <c r="A7" s="42"/>
      <c r="B7" s="48"/>
      <c r="C7" s="49"/>
      <c r="D7" s="50"/>
      <c r="E7" s="60"/>
      <c r="F7" s="60"/>
      <c r="G7" s="4" t="s">
        <v>138</v>
      </c>
      <c r="H7" s="5">
        <v>869.9</v>
      </c>
      <c r="I7" s="5" t="str">
        <f t="shared" si="0"/>
        <v>N/A</v>
      </c>
    </row>
    <row r="8" spans="1:9" x14ac:dyDescent="0.2">
      <c r="A8" s="42"/>
      <c r="B8" s="48"/>
      <c r="C8" s="49"/>
      <c r="D8" s="50"/>
      <c r="E8" s="60"/>
      <c r="F8" s="60"/>
      <c r="G8" s="4" t="s">
        <v>139</v>
      </c>
      <c r="H8" s="5">
        <v>1042.9000000000001</v>
      </c>
      <c r="I8" s="5" t="str">
        <f t="shared" si="0"/>
        <v>N/A</v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161.31804111753826</v>
      </c>
      <c r="C20" s="18">
        <f>IF(H23&lt;2,"N/A",(B20/D20))</f>
        <v>0.19385110237334482</v>
      </c>
      <c r="D20" s="19">
        <f>AVERAGE(H3:H17)</f>
        <v>832.17500000000018</v>
      </c>
      <c r="E20" s="20" t="str">
        <f>IF(H23&lt;2,"N/A",(IF(C20&lt;=25%,"N/A",AVERAGE(I3:I17))))</f>
        <v>N/A</v>
      </c>
      <c r="F20" s="19">
        <f>MEDIAN(H3:H17)</f>
        <v>834.9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832.17500000000018</v>
      </c>
      <c r="E22" s="63"/>
    </row>
    <row r="23" spans="1:9" x14ac:dyDescent="0.2">
      <c r="B23" s="62" t="s">
        <v>10</v>
      </c>
      <c r="C23" s="62"/>
      <c r="D23" s="63">
        <f>ROUND(D22,2)*F3</f>
        <v>62413.499999999993</v>
      </c>
      <c r="E23" s="63"/>
      <c r="G23" s="36" t="s">
        <v>41</v>
      </c>
      <c r="H23" s="37">
        <f>COUNT(H3:H17)</f>
        <v>6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72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116</v>
      </c>
      <c r="C3" s="46"/>
      <c r="D3" s="47"/>
      <c r="E3" s="60" t="s">
        <v>9</v>
      </c>
      <c r="F3" s="61">
        <v>600</v>
      </c>
      <c r="G3" s="4" t="s">
        <v>237</v>
      </c>
      <c r="H3" s="5">
        <v>352.92</v>
      </c>
      <c r="I3" s="5" t="str">
        <f>IF(H3="","",(IF($C$20&lt;25%,"N/A",IF(H3&lt;=($D$20+$B$20),H3,"Descartado"))))</f>
        <v>N/A</v>
      </c>
    </row>
    <row r="4" spans="1:9" x14ac:dyDescent="0.2">
      <c r="A4" s="42"/>
      <c r="B4" s="48"/>
      <c r="C4" s="49"/>
      <c r="D4" s="50"/>
      <c r="E4" s="60"/>
      <c r="F4" s="60"/>
      <c r="G4" s="4" t="s">
        <v>137</v>
      </c>
      <c r="H4" s="5">
        <v>253.22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2"/>
      <c r="B5" s="48"/>
      <c r="C5" s="49"/>
      <c r="D5" s="50"/>
      <c r="E5" s="60"/>
      <c r="F5" s="60"/>
      <c r="G5" s="4" t="s">
        <v>238</v>
      </c>
      <c r="H5" s="5">
        <v>275</v>
      </c>
      <c r="I5" s="5" t="str">
        <f t="shared" si="0"/>
        <v>N/A</v>
      </c>
    </row>
    <row r="6" spans="1:9" x14ac:dyDescent="0.2">
      <c r="A6" s="42"/>
      <c r="B6" s="48"/>
      <c r="C6" s="49"/>
      <c r="D6" s="50"/>
      <c r="E6" s="60"/>
      <c r="F6" s="60"/>
      <c r="G6" s="4" t="s">
        <v>239</v>
      </c>
      <c r="H6" s="5">
        <v>298</v>
      </c>
      <c r="I6" s="5" t="str">
        <f t="shared" si="0"/>
        <v>N/A</v>
      </c>
    </row>
    <row r="7" spans="1:9" x14ac:dyDescent="0.2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42.852887495088346</v>
      </c>
      <c r="C20" s="18">
        <f>IF(H23&lt;2,"N/A",(B20/D20))</f>
        <v>0.14536997301453042</v>
      </c>
      <c r="D20" s="19">
        <f>AVERAGE(H3:H17)</f>
        <v>294.78499999999997</v>
      </c>
      <c r="E20" s="20" t="str">
        <f>IF(H23&lt;2,"N/A",(IF(C20&lt;=25%,"N/A",AVERAGE(I3:I17))))</f>
        <v>N/A</v>
      </c>
      <c r="F20" s="19">
        <f>MEDIAN(H3:H17)</f>
        <v>286.5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294.78499999999997</v>
      </c>
      <c r="E22" s="63"/>
    </row>
    <row r="23" spans="1:9" x14ac:dyDescent="0.2">
      <c r="B23" s="62" t="s">
        <v>10</v>
      </c>
      <c r="C23" s="62"/>
      <c r="D23" s="63">
        <f>ROUND(D22,2)*F3</f>
        <v>176874</v>
      </c>
      <c r="E23" s="63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73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100</v>
      </c>
      <c r="C3" s="46"/>
      <c r="D3" s="47"/>
      <c r="E3" s="60" t="s">
        <v>9</v>
      </c>
      <c r="F3" s="61">
        <v>40</v>
      </c>
      <c r="G3" s="4" t="s">
        <v>197</v>
      </c>
      <c r="H3" s="5">
        <v>1639</v>
      </c>
      <c r="I3" s="5" t="str">
        <f>IF(H3="","",(IF($C$20&lt;25%,"N/A",IF(H3&lt;=($D$20+$B$20),H3,"Descartado"))))</f>
        <v>N/A</v>
      </c>
    </row>
    <row r="4" spans="1:9" x14ac:dyDescent="0.2">
      <c r="A4" s="42"/>
      <c r="B4" s="48"/>
      <c r="C4" s="49"/>
      <c r="D4" s="50"/>
      <c r="E4" s="60"/>
      <c r="F4" s="60"/>
      <c r="G4" s="4" t="s">
        <v>202</v>
      </c>
      <c r="H4" s="5">
        <v>2399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2"/>
      <c r="B5" s="48"/>
      <c r="C5" s="49"/>
      <c r="D5" s="50"/>
      <c r="E5" s="60"/>
      <c r="F5" s="60"/>
      <c r="G5" s="4" t="s">
        <v>134</v>
      </c>
      <c r="H5" s="5">
        <v>1989</v>
      </c>
      <c r="I5" s="5" t="str">
        <f t="shared" si="0"/>
        <v>N/A</v>
      </c>
    </row>
    <row r="6" spans="1:9" x14ac:dyDescent="0.2">
      <c r="A6" s="42"/>
      <c r="B6" s="48"/>
      <c r="C6" s="49"/>
      <c r="D6" s="50"/>
      <c r="E6" s="60"/>
      <c r="F6" s="60"/>
      <c r="G6" s="4" t="s">
        <v>201</v>
      </c>
      <c r="H6" s="5">
        <v>1749</v>
      </c>
      <c r="I6" s="5" t="str">
        <f t="shared" si="0"/>
        <v>N/A</v>
      </c>
    </row>
    <row r="7" spans="1:9" x14ac:dyDescent="0.2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336.69966834950503</v>
      </c>
      <c r="C20" s="18">
        <f>IF(H23&lt;2,"N/A",(B20/D20))</f>
        <v>0.1731994178752598</v>
      </c>
      <c r="D20" s="19">
        <f>AVERAGE(H3:H17)</f>
        <v>1944</v>
      </c>
      <c r="E20" s="20" t="str">
        <f>IF(H23&lt;2,"N/A",(IF(C20&lt;=25%,"N/A",AVERAGE(I3:I17))))</f>
        <v>N/A</v>
      </c>
      <c r="F20" s="19">
        <f>MEDIAN(H3:H17)</f>
        <v>1869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1944</v>
      </c>
      <c r="E22" s="63"/>
    </row>
    <row r="23" spans="1:9" x14ac:dyDescent="0.2">
      <c r="B23" s="62" t="s">
        <v>10</v>
      </c>
      <c r="C23" s="62"/>
      <c r="D23" s="63">
        <f>ROUND(D22,2)*F3</f>
        <v>77760</v>
      </c>
      <c r="E23" s="63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74</v>
      </c>
      <c r="B2" s="42" t="s">
        <v>75</v>
      </c>
      <c r="C2" s="43"/>
      <c r="D2" s="44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117</v>
      </c>
      <c r="C3" s="46"/>
      <c r="D3" s="47"/>
      <c r="E3" s="60" t="s">
        <v>9</v>
      </c>
      <c r="F3" s="61">
        <v>225</v>
      </c>
      <c r="G3" s="4" t="s">
        <v>226</v>
      </c>
      <c r="H3" s="5">
        <v>321</v>
      </c>
      <c r="I3" s="5">
        <f>IF(H3="","",(IF($C$20&lt;25%,"N/A",IF(H3&lt;=($D$20+$B$20),H3,"Descartado"))))</f>
        <v>321</v>
      </c>
    </row>
    <row r="4" spans="1:9" x14ac:dyDescent="0.2">
      <c r="A4" s="42"/>
      <c r="B4" s="48"/>
      <c r="C4" s="49"/>
      <c r="D4" s="50"/>
      <c r="E4" s="60"/>
      <c r="F4" s="60"/>
      <c r="G4" s="4" t="s">
        <v>132</v>
      </c>
      <c r="H4" s="5">
        <v>310.49</v>
      </c>
      <c r="I4" s="5">
        <f t="shared" ref="I4:I17" si="0">IF(H4="","",(IF($C$20&lt;25%,"N/A",IF(H4&lt;=($D$20+$B$20),H4,"Descartado"))))</f>
        <v>310.49</v>
      </c>
    </row>
    <row r="5" spans="1:9" x14ac:dyDescent="0.2">
      <c r="A5" s="42"/>
      <c r="B5" s="48"/>
      <c r="C5" s="49"/>
      <c r="D5" s="50"/>
      <c r="E5" s="60"/>
      <c r="F5" s="60"/>
      <c r="G5" s="4" t="s">
        <v>228</v>
      </c>
      <c r="H5" s="5">
        <v>495.3</v>
      </c>
      <c r="I5" s="5" t="str">
        <f t="shared" si="0"/>
        <v>Descartado</v>
      </c>
    </row>
    <row r="6" spans="1:9" x14ac:dyDescent="0.2">
      <c r="A6" s="42"/>
      <c r="B6" s="48"/>
      <c r="C6" s="49"/>
      <c r="D6" s="50"/>
      <c r="E6" s="60"/>
      <c r="F6" s="60"/>
      <c r="G6" s="4" t="s">
        <v>227</v>
      </c>
      <c r="H6" s="5">
        <v>309.51</v>
      </c>
      <c r="I6" s="5">
        <f t="shared" si="0"/>
        <v>309.51</v>
      </c>
    </row>
    <row r="7" spans="1:9" x14ac:dyDescent="0.2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90.965465425072338</v>
      </c>
      <c r="C20" s="18">
        <f>IF(H23&lt;2,"N/A",(B20/D20))</f>
        <v>0.25333277288887374</v>
      </c>
      <c r="D20" s="19">
        <f>AVERAGE(H3:H17)</f>
        <v>359.07499999999999</v>
      </c>
      <c r="E20" s="20">
        <f>IF(H23&lt;2,"N/A",(IF(C20&lt;=25%,"N/A",AVERAGE(I3:I17))))</f>
        <v>313.66666666666669</v>
      </c>
      <c r="F20" s="19">
        <f>MEDIAN(H3:H17)</f>
        <v>315.745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313.66666666666669</v>
      </c>
      <c r="E22" s="63"/>
    </row>
    <row r="23" spans="1:9" x14ac:dyDescent="0.2">
      <c r="B23" s="62" t="s">
        <v>10</v>
      </c>
      <c r="C23" s="62"/>
      <c r="D23" s="63">
        <f>ROUND(D22,2)*F3</f>
        <v>70575.75</v>
      </c>
      <c r="E23" s="63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tabSelected="1" topLeftCell="A41" zoomScaleNormal="100" zoomScaleSheetLayoutView="100" workbookViewId="0">
      <selection activeCell="E42" sqref="E42"/>
    </sheetView>
  </sheetViews>
  <sheetFormatPr defaultRowHeight="12.75" x14ac:dyDescent="0.2"/>
  <cols>
    <col min="1" max="1" width="9.140625" style="29"/>
    <col min="2" max="2" width="86.85546875" style="29" customWidth="1"/>
    <col min="3" max="4" width="13.28515625" style="29" customWidth="1"/>
    <col min="5" max="5" width="15.5703125" style="29" bestFit="1" customWidth="1"/>
    <col min="6" max="6" width="17.42578125" style="29" bestFit="1" customWidth="1"/>
    <col min="7" max="14" width="9.140625" style="39"/>
    <col min="15" max="16384" width="9.140625" style="29"/>
  </cols>
  <sheetData>
    <row r="1" spans="1:7" ht="15.75" x14ac:dyDescent="0.25">
      <c r="A1" s="73" t="s">
        <v>34</v>
      </c>
      <c r="B1" s="73"/>
      <c r="C1" s="73"/>
      <c r="D1" s="73"/>
      <c r="E1" s="73"/>
      <c r="F1" s="73"/>
    </row>
    <row r="2" spans="1:7" ht="25.5" x14ac:dyDescent="0.2">
      <c r="A2" s="34" t="s">
        <v>35</v>
      </c>
      <c r="B2" s="34" t="s">
        <v>36</v>
      </c>
      <c r="C2" s="34" t="s">
        <v>37</v>
      </c>
      <c r="D2" s="34" t="s">
        <v>38</v>
      </c>
      <c r="E2" s="34" t="s">
        <v>25</v>
      </c>
      <c r="F2" s="38" t="s">
        <v>39</v>
      </c>
    </row>
    <row r="3" spans="1:7" ht="178.5" x14ac:dyDescent="0.2">
      <c r="A3" s="30">
        <v>1</v>
      </c>
      <c r="B3" s="31" t="str">
        <f>Item1!B3</f>
        <v>TELEVISOR LED, com as seguintes características:
• Diagonal entre 30 a 32 polegadas;
• Conversor digital integrado;
• Cor preta.
• Potência stand by com selo Procel classe A;
• Fonte bivolt 110-220 V 
• Conexões
 Mínimo de 1 (uma) entradas HDMI;
 Mínimo de 1 (uma) entrada USB 2.0 ou superior com capacidade de reprodução de áudio, vídeo e musicas em alta resolução direto de dispositivo USB (Pen Drive);
 Mínimo de 1(uma) entrada de áudio /vídeo.
 Mínimo de uma entrada RF para TV aberta.
• Controle remoto munido das pilhas necessárias para o primeiro uso.
• Garantia de no mínimo 360 dias.</v>
      </c>
      <c r="C3" s="30" t="str">
        <f>Item1!E3</f>
        <v>unidade</v>
      </c>
      <c r="D3" s="30">
        <f>Item1!F3</f>
        <v>25</v>
      </c>
      <c r="E3" s="35">
        <f>Item1!D22</f>
        <v>832.17500000000018</v>
      </c>
      <c r="F3" s="32">
        <f>(ROUND(E3,2)*D3)</f>
        <v>20804.5</v>
      </c>
      <c r="G3" s="40" t="str">
        <f>IF(F3&gt;80000,"necessária a subdivisão deste item em cotas!","")</f>
        <v/>
      </c>
    </row>
    <row r="4" spans="1:7" ht="51" x14ac:dyDescent="0.2">
      <c r="A4" s="30">
        <v>2</v>
      </c>
      <c r="B4" s="31" t="str">
        <f>Item2!B3</f>
        <v>SUPORTE PARA FIXAÇÃO DE TV LED EM PAREDE, com as seguintes características:
•  Com braço articulado para movimentação, em metal, com acabamento em cor preta;
•  Compatível com televisores com tela diagonal de 30 a 32 polegadas;
•  Compatível com padrão de furação Vesa 75x75 / 100x100 / 200x100 / 200x200;</v>
      </c>
      <c r="C4" s="30" t="str">
        <f>Item2!E3</f>
        <v>unidade</v>
      </c>
      <c r="D4" s="30">
        <f>Item2!F3</f>
        <v>100</v>
      </c>
      <c r="E4" s="35">
        <f>Item2!D22</f>
        <v>70.917333333333332</v>
      </c>
      <c r="F4" s="32">
        <f t="shared" ref="F4:F49" si="0">(ROUND(E4,2)*D4)</f>
        <v>7092</v>
      </c>
      <c r="G4" s="40" t="str">
        <f t="shared" ref="G4:G44" si="1">IF(F4&gt;80000,"necessária a subdivisão deste item em cotas!","")</f>
        <v/>
      </c>
    </row>
    <row r="5" spans="1:7" ht="306" x14ac:dyDescent="0.2">
      <c r="A5" s="30">
        <v>3</v>
      </c>
      <c r="B5" s="31" t="str">
        <f>Item3!B3</f>
        <v>SMART TV LED, com as seguintes características:
• Diagonal entre 55 a 60 polegadas;
• Cor preta.
• Resolução de imagem mínima Full HD;
• Conversor digital integrado;
• Potência stand by com selo Procel classe A;
• Fonte bivolt 110-220 V
Conexões
 Mínimo de 2 (duas) entradas HDMI;
 Mínimo de 1 (uma) entrada USB 2.0 ou superior com capacidade de reprodução de áudio, vídeo e musicas em alta resolução direto de dispositivo USB (Pen Drive);
 Mínimo de 1 (uma) entrada de áudio/ vídeo;
 Mínimo de uma entrada RF para TV aberta e uma para TV a Cabo;
 Mínimo de uma entrada Ethernet (LAN);
 Wi-fi integrado.
• O sistema operacional deve permitir que se configure manualmente o endereço do servidor proxy e a porta usada para acessá-lo;
• Controle remoto munido das pilhas necessárias;
• Com um dos seguintes padrões de furação VESA, 400x300, 400x400, 600x200 ou 600x400 mm;
•  Alimentação bi volt: 110 – 220 v/60hz;
•  Acompanhado de base para uso em mesa;
•  Cor preta;
•  Menu em Português.
• Garantia de no mínimo 360 dias.</v>
      </c>
      <c r="C5" s="30" t="str">
        <f>Item3!E3</f>
        <v>unidade</v>
      </c>
      <c r="D5" s="30">
        <f>Item3!F3</f>
        <v>5</v>
      </c>
      <c r="E5" s="35">
        <f>Item3!D22</f>
        <v>3344.9524999999999</v>
      </c>
      <c r="F5" s="32">
        <f t="shared" si="0"/>
        <v>16724.75</v>
      </c>
      <c r="G5" s="40" t="str">
        <f t="shared" si="1"/>
        <v/>
      </c>
    </row>
    <row r="6" spans="1:7" ht="204" x14ac:dyDescent="0.2">
      <c r="A6" s="30">
        <v>4</v>
      </c>
      <c r="B6" s="31" t="str">
        <f>Item4!B3</f>
        <v>APARELHO TELEFÔNICO SEM FIO, com as seguintes características,
• Tecnologia DECT 6.0;
• Tecla localizadora de monofone;
• Tempo de flash: 300ms (trezentos  milissegundos);
• Indicador de bateria fraca;
• Ajuste de volume de recepção (monofone);
• Ajuste de volume de campainha;
• Seleção tom/pulso;
• Tecla Flash, rediscar e mudo;
• Acompanha Bateria/pilha recarregável com duração de no mínimo 90 horas em modo repouso e mínimo de 9 horas em uso contínuo;
• Fonte bivolt 110-220 V;
• Compatível com os padrões, protocolos e sinalizações do sistema brasileiro de telecomunicações;
• Embalagem individual, em material reciclável;
• Cor preta, grafite, argila, cinza ou branca.
• Garantia de no mínimo 90 dias.</v>
      </c>
      <c r="C6" s="30" t="str">
        <f>Item4!E3</f>
        <v>unidade</v>
      </c>
      <c r="D6" s="30">
        <f>Item4!F3</f>
        <v>150</v>
      </c>
      <c r="E6" s="35">
        <f>Item4!D22</f>
        <v>127.575</v>
      </c>
      <c r="F6" s="32">
        <f t="shared" si="0"/>
        <v>19137</v>
      </c>
      <c r="G6" s="40" t="str">
        <f t="shared" si="1"/>
        <v/>
      </c>
    </row>
    <row r="7" spans="1:7" ht="102" x14ac:dyDescent="0.2">
      <c r="A7" s="30">
        <v>5</v>
      </c>
      <c r="B7" s="31" t="str">
        <f>Item5!B3</f>
        <v>APARELHO TELEFÔNICO, com as seguintes características:
• Ajuste de volume de campainha;
• Seleção tom/pulso;
• Tecla Flash, rediscar, pausa e mudo;
• Tempo de flash: 300ms (trezentos  milissegundos);
• Cor preta, grafite, argila ou branca;
• Compatível com os padrões, protocolos e sinalizações do sistema brasileiro de telecomunicações;
• Embalagem individual, em material reciclável.</v>
      </c>
      <c r="C7" s="30" t="str">
        <f>Item5!E3</f>
        <v>unidade</v>
      </c>
      <c r="D7" s="30">
        <f>Item5!F3</f>
        <v>250</v>
      </c>
      <c r="E7" s="35">
        <f>Item5!D22</f>
        <v>55.216666666666661</v>
      </c>
      <c r="F7" s="32">
        <f t="shared" si="0"/>
        <v>13805</v>
      </c>
      <c r="G7" s="40" t="str">
        <f t="shared" si="1"/>
        <v/>
      </c>
    </row>
    <row r="8" spans="1:7" ht="89.25" x14ac:dyDescent="0.2">
      <c r="A8" s="30">
        <v>6</v>
      </c>
      <c r="B8" s="31" t="str">
        <f>Item6!B3</f>
        <v>MEGAFONE, com as seguintes características:
• Microfone de mão com controle de volume
• Botão liga/desliga
• Som de alerta (sirene)
• Potência mínima de 35 w
• Memoria interna para gravações de no mínimo 8 segundos.
• Garantia de no mínimo 90 dias.</v>
      </c>
      <c r="C8" s="30" t="str">
        <f>Item6!E3</f>
        <v>unidade</v>
      </c>
      <c r="D8" s="30">
        <f>Item6!F3</f>
        <v>50</v>
      </c>
      <c r="E8" s="35">
        <f>Item6!D22</f>
        <v>120.35666666666668</v>
      </c>
      <c r="F8" s="32">
        <f t="shared" si="0"/>
        <v>6018</v>
      </c>
      <c r="G8" s="40" t="str">
        <f t="shared" si="1"/>
        <v/>
      </c>
    </row>
    <row r="9" spans="1:7" ht="204" x14ac:dyDescent="0.2">
      <c r="A9" s="30">
        <v>7</v>
      </c>
      <c r="B9" s="31" t="str">
        <f>Item7!B3</f>
        <v>APARELHOS TELEFÔNICOS IP, com as seguintes características:
• Display alfanumérico;
• Teclado com as funções viva-voz, mute, redial e flash;
• 2 (duas) interfaces ethernet, modelo RJ-45/10/100baseT uma para conexão com a rede e outra para conexão com o PC;
•  Suporte para CODECs G711-A (PCMA), G.723 e G.729;
• Suporte ao protocolo SIP
• Suporte e Gerenciamento SMNP : MIB II e MIB UCD;
• Qualidade do Serviço: Nível 2 (IEEE 802.1p/Q) e Nível 3 (Dlffsen);
• CPU: Memória Flash de, no mínimo, 4 Mbytes e SDRAM de, no mínimo, 8 Mbytes;
•  Modo de Configuração: Via display ou via interface WEB;
• Alimentação Externa 110 ~ 220 VAC, 6 VCD, 1W ou Poe (Power Over Internet) integrado;
• Manual em português;
• Cor preta, argila ou grafite;
• Referência: GRANDSTREAM GXP 1615/1625 ou equivalente técnico</v>
      </c>
      <c r="C9" s="30" t="str">
        <f>Item7!E3</f>
        <v>unidade</v>
      </c>
      <c r="D9" s="30">
        <f>Item7!F3</f>
        <v>200</v>
      </c>
      <c r="E9" s="35">
        <f>Item7!D22</f>
        <v>294.78499999999997</v>
      </c>
      <c r="F9" s="32">
        <f t="shared" si="0"/>
        <v>58958.000000000007</v>
      </c>
      <c r="G9" s="40" t="str">
        <f t="shared" si="1"/>
        <v/>
      </c>
    </row>
    <row r="10" spans="1:7" ht="229.5" x14ac:dyDescent="0.2">
      <c r="A10" s="30">
        <v>8</v>
      </c>
      <c r="B10" s="31" t="str">
        <f>Item8!B3</f>
        <v>• SUPORTE PARA TV LED TIPO PEDESTAL DE PISO, com as seguintes características:
• Com regulagem de altura da TV 
• Compatível com TVs de 32 a 65 polegadas;
• Cor predominante preta ou grafite;
• Passagem interna para fiação;
• Com no mínimo uma bandeja de apoio para DVD e Notebook;
• Dimensões da bandeja (500mm x 290mm) (LxP). Admite-se variação de 100 mm na largura e de 100 mm na profundidade;
• Compatível com os seguintes padrões de furação VESA 200x100, 200x200, 200x300, 300x200, 300x300, 400x200,  400x300, 400x400, 600x200 ou 600x400mm (HxV);
• Parafusos para fixação da TV;
• Fabricado em aço carbono com acabamento em pintura eletrostática;
• Rodízio (rodas) para locomoção com trava;
• Mínimo de uma prateleira;
• Carga mínima suportada da TV: 45 kg ou superior;
• Carga mínima sobre a bandeja: 5 kg ou superior;
• Manual de instrução de português.
• Garantia de, no mínimo, 90 dias.</v>
      </c>
      <c r="C10" s="30" t="str">
        <f>Item8!E3</f>
        <v>unidade</v>
      </c>
      <c r="D10" s="30">
        <f>Item8!F3</f>
        <v>10</v>
      </c>
      <c r="E10" s="35">
        <f>Item8!D22</f>
        <v>868.63333333333333</v>
      </c>
      <c r="F10" s="32">
        <f t="shared" si="0"/>
        <v>8686.2999999999993</v>
      </c>
      <c r="G10" s="40" t="str">
        <f t="shared" si="1"/>
        <v/>
      </c>
    </row>
    <row r="11" spans="1:7" ht="89.25" x14ac:dyDescent="0.2">
      <c r="A11" s="30">
        <v>9</v>
      </c>
      <c r="B11" s="31" t="str">
        <f>Item9!B3</f>
        <v>CAFETEIRA, com as seguintes especificações:
• Jarra em aço inox;
• Filtro permanente removível;
• Capacidade mínima de 1 litro;
• Indicador do nível de água;
• Alimentação elétrica: 127V ou bivolt.
• Garantia de no mínimo 360 dias.</v>
      </c>
      <c r="C11" s="30" t="str">
        <f>Item9!E3</f>
        <v>unidade</v>
      </c>
      <c r="D11" s="30">
        <f>Item9!F3</f>
        <v>60</v>
      </c>
      <c r="E11" s="35">
        <f>Item9!D22</f>
        <v>163.48222222222225</v>
      </c>
      <c r="F11" s="32">
        <f t="shared" si="0"/>
        <v>9808.7999999999993</v>
      </c>
      <c r="G11" s="40" t="str">
        <f t="shared" si="1"/>
        <v/>
      </c>
    </row>
    <row r="12" spans="1:7" ht="89.25" x14ac:dyDescent="0.2">
      <c r="A12" s="30">
        <v>10</v>
      </c>
      <c r="B12" s="31" t="str">
        <f>Item10!B3</f>
        <v>CAFETEIRA, com as seguintes especificações:
• Jarra em aço inox;
• Filtro permanente removível;
• Capacidade mínima de 1 litro;
• Indicador do nível de água;
• Alimentação elétrica: 220V ou bivolt.
• Garantia de no mínimo 360 dias.</v>
      </c>
      <c r="C12" s="30" t="str">
        <f>Item10!E3</f>
        <v>unidade</v>
      </c>
      <c r="D12" s="30">
        <f>Item10!F3</f>
        <v>60</v>
      </c>
      <c r="E12" s="35">
        <f>Item10!D22</f>
        <v>161.42000000000002</v>
      </c>
      <c r="F12" s="32">
        <f t="shared" si="0"/>
        <v>9685.1999999999989</v>
      </c>
      <c r="G12" s="40" t="str">
        <f t="shared" si="1"/>
        <v/>
      </c>
    </row>
    <row r="13" spans="1:7" ht="89.25" x14ac:dyDescent="0.2">
      <c r="A13" s="30">
        <v>11</v>
      </c>
      <c r="B13" s="31" t="str">
        <f>Item11!B3</f>
        <v>FORNO DE MICRO-ONDAS, com as seguintes especificações:
• Capacidade (câmara do alimento) entre 30 e 35 litros;
• Voltagem: 127V;
• Prato giratório removível;
• Display e menu com funções em português;
• Trava de segurança.
• Selo Procel A</v>
      </c>
      <c r="C13" s="30" t="str">
        <f>Item11!E3</f>
        <v>unidade</v>
      </c>
      <c r="D13" s="30">
        <f>Item11!F3</f>
        <v>60</v>
      </c>
      <c r="E13" s="35">
        <f>Item11!D22</f>
        <v>573.57000000000005</v>
      </c>
      <c r="F13" s="32">
        <f t="shared" si="0"/>
        <v>34414.200000000004</v>
      </c>
      <c r="G13" s="40" t="str">
        <f t="shared" si="1"/>
        <v/>
      </c>
    </row>
    <row r="14" spans="1:7" ht="89.25" x14ac:dyDescent="0.2">
      <c r="A14" s="30">
        <v>12</v>
      </c>
      <c r="B14" s="31" t="str">
        <f>Item12!B3</f>
        <v>FORNO DE MICRO-ONDAS, com as seguintes especificações:
• Capacidade (câmara do alimento) entre 30 e 35 litros;
• Voltagem: 220 V;
• Prato giratório removível;
• Display e menu com funções em português;
• Trava de segurança.
• Selo Procel A</v>
      </c>
      <c r="C14" s="30" t="str">
        <f>Item12!E3</f>
        <v>unidade</v>
      </c>
      <c r="D14" s="30">
        <f>Item12!F3</f>
        <v>30</v>
      </c>
      <c r="E14" s="35">
        <f>Item12!D22</f>
        <v>577.21249999999998</v>
      </c>
      <c r="F14" s="32">
        <f t="shared" si="0"/>
        <v>17316.300000000003</v>
      </c>
      <c r="G14" s="40" t="str">
        <f t="shared" si="1"/>
        <v/>
      </c>
    </row>
    <row r="15" spans="1:7" ht="127.5" x14ac:dyDescent="0.2">
      <c r="A15" s="30">
        <v>13</v>
      </c>
      <c r="B15" s="31" t="str">
        <f>Item13!B3</f>
        <v>REFRIGERADOR, com as seguintes especificações:
• Tipo frigobar;
• Volume interno total: 75 a 80 litros; 
• Selo Procel Classe A;
• Tensão elétrica: 127 V;
• Degelo automático ou bandeja de degelo;
• Prateleiras removíveis;
• Portas reversíveis;
• Controle de temperatura;
• Cor branca.</v>
      </c>
      <c r="C15" s="30" t="str">
        <f>Item13!E3</f>
        <v>unidade</v>
      </c>
      <c r="D15" s="30">
        <f>Item13!F3</f>
        <v>60</v>
      </c>
      <c r="E15" s="35">
        <f>Item13!D22</f>
        <v>927.36111111111109</v>
      </c>
      <c r="F15" s="32">
        <f t="shared" si="0"/>
        <v>55641.599999999999</v>
      </c>
      <c r="G15" s="40" t="str">
        <f t="shared" si="1"/>
        <v/>
      </c>
    </row>
    <row r="16" spans="1:7" ht="127.5" x14ac:dyDescent="0.2">
      <c r="A16" s="30">
        <v>14</v>
      </c>
      <c r="B16" s="31" t="str">
        <f>Item14!B3</f>
        <v>REFRIGERADOR, com as seguintes especificações:
• Tipo frigobar;
• Volume interno total: 75 a 80 litros; 
• Selo Procel Classe A;
• Tensão elétrica: 220V;
• Degelo automático ou bandeja de degelo;
• Prateleiras removíveis;
• Portas reversíveis;
• Controle de temperatura;
• Cor branca.</v>
      </c>
      <c r="C16" s="30" t="str">
        <f>Item14!E3</f>
        <v>unidade</v>
      </c>
      <c r="D16" s="30">
        <f>Item14!F3</f>
        <v>40</v>
      </c>
      <c r="E16" s="35">
        <f>Item14!D22</f>
        <v>919.59199999999998</v>
      </c>
      <c r="F16" s="32">
        <f t="shared" si="0"/>
        <v>36783.599999999999</v>
      </c>
      <c r="G16" s="40" t="str">
        <f t="shared" si="1"/>
        <v/>
      </c>
    </row>
    <row r="17" spans="1:7" ht="153" x14ac:dyDescent="0.2">
      <c r="A17" s="30">
        <v>15</v>
      </c>
      <c r="B17" s="31" t="str">
        <f>Item15!B3</f>
        <v xml:space="preserve"> BEBEDOURO DE COLUNA, com as seguintes especificações:
• Tipo garrafão;
• Selo de conformidade Inmetro;
• Acomodação para garrafão de 10 e 20 litros;
• Capacidade de fornecimento de água gelada : 1,20 l/h ou superior;
• Tensão elétrica: 127V ou bivolt;
• Gabinete com laterais e base confeccionadas em aço carbono galvanizado ou chapa eletrozincada;
• Pingadeira com tampo removível;
• Acionamento para água gelada e natural;
• Gás refrigerante ecológico.
• Cor branca.
• Em conformidade com a norma ABNT NBR 16236:2013 e possuir Selo INMETRO</v>
      </c>
      <c r="C17" s="30" t="str">
        <f>Item15!E3</f>
        <v>unidade</v>
      </c>
      <c r="D17" s="30">
        <f>Item15!F3</f>
        <v>100</v>
      </c>
      <c r="E17" s="35">
        <f>Item15!D22</f>
        <v>491.86</v>
      </c>
      <c r="F17" s="32">
        <f t="shared" si="0"/>
        <v>49186</v>
      </c>
      <c r="G17" s="40" t="str">
        <f t="shared" si="1"/>
        <v/>
      </c>
    </row>
    <row r="18" spans="1:7" ht="153" x14ac:dyDescent="0.2">
      <c r="A18" s="30">
        <v>16</v>
      </c>
      <c r="B18" s="31" t="str">
        <f>Item16!B3</f>
        <v>BEBEDOURO DE COLUNA, com as seguintes especificações:
• Tipo garrafão;
• Selo de conformidade Inmetro;
• Acomodação para garrafão de 10 e 20 litros;
• Capacidade de fornecimento de água gelada : 1,20 l/h ou superior;
• Tensão elétrica: 220V ou bivolt;
• Gabinete com laterais e base confeccionadas em aço carbono galvanizado ou chapa eletrozincada;
• Pingadeira com tampo removível;
• Acionamento para água gelada e natural;
• Gás refrigerante ecológico.
• Cor branca.
• Em conformidade com a norma ABNT NBR 16236:2013 e possuir Selo INMETRO</v>
      </c>
      <c r="C18" s="30" t="str">
        <f>Item16!E3</f>
        <v>unidade</v>
      </c>
      <c r="D18" s="30">
        <f>Item16!F3</f>
        <v>50</v>
      </c>
      <c r="E18" s="35">
        <f>Item16!D22</f>
        <v>507.70846153846156</v>
      </c>
      <c r="F18" s="32">
        <f t="shared" si="0"/>
        <v>25385.5</v>
      </c>
      <c r="G18" s="40" t="str">
        <f t="shared" si="1"/>
        <v/>
      </c>
    </row>
    <row r="19" spans="1:7" ht="127.5" x14ac:dyDescent="0.2">
      <c r="A19" s="30">
        <v>17</v>
      </c>
      <c r="B19" s="31" t="str">
        <f>Item17!B3</f>
        <v>BEBEDOURO DE COLUNA TIPO PRESSÃO, com as seguintes especificações:
• Certificado pelo Inmetro;
• Tensão Elétrica 127V;
• Gabinete com laterais e base confeccionada em aço;
• Com 2 torneiras de pressão em latão cromado, uma para jato outra para copo;
• Pia em aço inoxidável;
• Filtro de água com carvão ativado, para reter partículas sólidas e gosto de cloro;
• Capacidade de refrigeração para atendimento médio de 20 pessoas/hora.
• Gás refrigerante ecológico.
• Em conformidade com a norma ABNT NBR 16236:2013 e possuir Selo INMETRO</v>
      </c>
      <c r="C19" s="30" t="str">
        <f>Item17!E3</f>
        <v>unidade</v>
      </c>
      <c r="D19" s="30">
        <f>Item17!F3</f>
        <v>60</v>
      </c>
      <c r="E19" s="35">
        <f>Item17!D22</f>
        <v>717.32</v>
      </c>
      <c r="F19" s="32">
        <f t="shared" si="0"/>
        <v>43039.200000000004</v>
      </c>
      <c r="G19" s="40" t="str">
        <f t="shared" si="1"/>
        <v/>
      </c>
    </row>
    <row r="20" spans="1:7" ht="127.5" x14ac:dyDescent="0.2">
      <c r="A20" s="30">
        <v>18</v>
      </c>
      <c r="B20" s="31" t="str">
        <f>Item18!B3</f>
        <v>BEBEDOURO DE COLUNA TIPO PRESSÃO, com as seguintes especificações:
• Certificado pelo Inmetro;
• Tensão Elétrica 220V;
• Gabinete com laterais e base confeccionada em aço;
• Com 2 torneiras de pressão em latão cromado, uma para jato outra para copo;
• Pia em aço inoxidável;
• Filtro de água com carvão ativado, para reter partículas sólidas e gosto de cloro;
• Capacidade de refrigeração para atendimento médio de 20 pessoas/hora.
• Gás refrigerante ecológico.
• Em conformidade com a norma ABNT NBR 16236:2013 e possuir Selo INMETRO</v>
      </c>
      <c r="C20" s="30" t="str">
        <f>Item18!E3</f>
        <v>unidade</v>
      </c>
      <c r="D20" s="30">
        <f>Item18!F3</f>
        <v>60</v>
      </c>
      <c r="E20" s="35">
        <f>Item18!D22</f>
        <v>653.2589999999999</v>
      </c>
      <c r="F20" s="32">
        <f t="shared" si="0"/>
        <v>39195.599999999999</v>
      </c>
      <c r="G20" s="40" t="str">
        <f t="shared" si="1"/>
        <v/>
      </c>
    </row>
    <row r="21" spans="1:7" ht="89.25" x14ac:dyDescent="0.2">
      <c r="A21" s="30">
        <v>19</v>
      </c>
      <c r="B21" s="31" t="str">
        <f>Item19!B3</f>
        <v>VENTILADOR DE COLUNA, com as seguintes especificações:
• Grade de metal;
• Diâmetro da grade: 65 cm, admitida variação de ± 5 cm;
• Tensão: bivolt;
• Coluna regulável, com altura mínima de 1,5m na posição distendida;
• Mecanismo oscilante e controle de velocidade.
• Garantia de no mínimo 360 dias.</v>
      </c>
      <c r="C21" s="30" t="str">
        <f>Item19!E3</f>
        <v>unidade</v>
      </c>
      <c r="D21" s="30">
        <f>Item19!F3</f>
        <v>200</v>
      </c>
      <c r="E21" s="35">
        <f>Item19!D22</f>
        <v>216.16499999999999</v>
      </c>
      <c r="F21" s="32">
        <f t="shared" si="0"/>
        <v>43234</v>
      </c>
      <c r="G21" s="40" t="str">
        <f t="shared" si="1"/>
        <v/>
      </c>
    </row>
    <row r="22" spans="1:7" ht="114.75" x14ac:dyDescent="0.2">
      <c r="A22" s="30">
        <v>20</v>
      </c>
      <c r="B22" s="31" t="str">
        <f>Item20!B3</f>
        <v>APARELHO DE DVD PLAYER, com as seguintes características:
• Com controle remoto (pilhas inclusas);
• Cabos de Áudio/Video;
• Compatíveis com as mídias DVD, DVD-R, DVD-RW,DVD+R,DVD+RW,Áudio CD, CD, CD-R, CD-RW;
• Compatível com formatos MP3, WMA, JPEG, DIVX;
• Entrada USB (no mínimo uma);
• Saídas: Vídeo Composto, Coaxial, Áudio  Analógico;
• Alimentação bi volt: 110 – 220 v/60hz;
• Garantia de no mínimo 180 dias.</v>
      </c>
      <c r="C22" s="30" t="str">
        <f>Item20!E3</f>
        <v>unidade</v>
      </c>
      <c r="D22" s="30">
        <f>Item20!F3</f>
        <v>50</v>
      </c>
      <c r="E22" s="35">
        <f>Item20!D22</f>
        <v>105.84</v>
      </c>
      <c r="F22" s="32">
        <f t="shared" si="0"/>
        <v>5292</v>
      </c>
      <c r="G22" s="40" t="str">
        <f t="shared" si="1"/>
        <v/>
      </c>
    </row>
    <row r="23" spans="1:7" ht="127.5" x14ac:dyDescent="0.2">
      <c r="A23" s="30">
        <v>21</v>
      </c>
      <c r="B23" s="31" t="str">
        <f>Item21!B3</f>
        <v>REFRIGERADOR, com as seguintes especificações:
• Volume interno total: mínimo de 340 litros; 
• Selo Procel Classe A;
• Tensão elétrica: 127 V;
• Frost free;
• Prateleiras removíveis;
• Portas reversíveis;
• Controle de temperatura;
• Fluído refrigerante ecológico
• Cor branca.</v>
      </c>
      <c r="C23" s="30" t="str">
        <f>Item21!E3</f>
        <v>unidade</v>
      </c>
      <c r="D23" s="30">
        <f>Item21!F3</f>
        <v>20</v>
      </c>
      <c r="E23" s="35">
        <f>Item21!D22</f>
        <v>2058.19</v>
      </c>
      <c r="F23" s="32">
        <f t="shared" si="0"/>
        <v>41163.800000000003</v>
      </c>
      <c r="G23" s="40" t="str">
        <f t="shared" si="1"/>
        <v/>
      </c>
    </row>
    <row r="24" spans="1:7" ht="127.5" x14ac:dyDescent="0.2">
      <c r="A24" s="30">
        <v>22</v>
      </c>
      <c r="B24" s="31" t="str">
        <f>Item22!B3</f>
        <v>REFRIGERADOR, com as seguintes especificações:
• Volume interno total: mínimo de 340 litros; 
• Selo Procel Classe A;
• Tensão elétrica: 220 V;
• Frost free;
• Prateleiras removíveis;
• Portas reversíveis;
• Controle de temperatura;
• Fluído refrigerante ecológico
• Cor branca.</v>
      </c>
      <c r="C24" s="30" t="str">
        <f>Item22!E3</f>
        <v>unidade</v>
      </c>
      <c r="D24" s="30">
        <f>Item22!F3</f>
        <v>10</v>
      </c>
      <c r="E24" s="35">
        <f>Item22!D22</f>
        <v>2048.4937500000001</v>
      </c>
      <c r="F24" s="32">
        <f t="shared" si="0"/>
        <v>20484.899999999998</v>
      </c>
      <c r="G24" s="40" t="str">
        <f t="shared" si="1"/>
        <v/>
      </c>
    </row>
    <row r="25" spans="1:7" ht="102" x14ac:dyDescent="0.2">
      <c r="A25" s="30">
        <v>23</v>
      </c>
      <c r="B25" s="31" t="str">
        <f>Item23!B3</f>
        <v>FREEZER VERTICAL FROST FREE, com as seguintes especificações: 
• Capacidade : mínimo de 200 litros;
• Selo Procel classe A;
• Fluído refrigerante ecológico;
• Com gavetas removíveis;
• Controle de temperatura;
• Tensão elétrica: 127 V;
• Cor branca.</v>
      </c>
      <c r="C25" s="30" t="str">
        <f>Item23!E3</f>
        <v>unidade</v>
      </c>
      <c r="D25" s="30">
        <f>Item23!F3</f>
        <v>3</v>
      </c>
      <c r="E25" s="35">
        <f>Item23!D22</f>
        <v>1939</v>
      </c>
      <c r="F25" s="32">
        <f t="shared" si="0"/>
        <v>5817</v>
      </c>
      <c r="G25" s="40" t="str">
        <f t="shared" si="1"/>
        <v/>
      </c>
    </row>
    <row r="26" spans="1:7" ht="102" x14ac:dyDescent="0.2">
      <c r="A26" s="30">
        <v>24</v>
      </c>
      <c r="B26" s="31" t="str">
        <f>Item24!B3</f>
        <v>FREEZER VERTICAL FROST FREE, com as seguintes especificações: 
• Capacidade: mínimo de 200 litros;
• Selo Procel classe A;
• Fluído refrigerante ecológico;
• Com gavetas removíveis;
• Controle de temperatura;
• Tensão elétrica: 220 V;
• Cor branca.</v>
      </c>
      <c r="C26" s="30" t="str">
        <f>Item24!E3</f>
        <v>unidade</v>
      </c>
      <c r="D26" s="30">
        <f>Item24!F3</f>
        <v>10</v>
      </c>
      <c r="E26" s="35">
        <f>Item24!D22</f>
        <v>1944</v>
      </c>
      <c r="F26" s="32">
        <f t="shared" si="0"/>
        <v>19440</v>
      </c>
      <c r="G26" s="40" t="str">
        <f t="shared" si="1"/>
        <v/>
      </c>
    </row>
    <row r="27" spans="1:7" ht="89.25" x14ac:dyDescent="0.2">
      <c r="A27" s="30">
        <v>25</v>
      </c>
      <c r="B27" s="31" t="str">
        <f>Item25!B3</f>
        <v>VENTILADOR DE PAREDE, com as seguintes especificações:
• Grade de metal;
• Diâmetro da grade: 100 cm, admitida variação de ± 5 cm;
• Rotação mínima: 1000 r.p.m.
• Tensão: bivolt (110 – 220v);
• Regulagem de inclinação.
• Garantia de no mínimo 360 dias.</v>
      </c>
      <c r="C27" s="30" t="str">
        <f>Item25!E3</f>
        <v>unidade</v>
      </c>
      <c r="D27" s="30">
        <f>Item25!F3</f>
        <v>40</v>
      </c>
      <c r="E27" s="35">
        <f>Item25!D22</f>
        <v>707.21</v>
      </c>
      <c r="F27" s="32">
        <f t="shared" si="0"/>
        <v>28288.400000000001</v>
      </c>
      <c r="G27" s="40" t="str">
        <f t="shared" si="1"/>
        <v/>
      </c>
    </row>
    <row r="28" spans="1:7" ht="102" x14ac:dyDescent="0.2">
      <c r="A28" s="30">
        <v>26</v>
      </c>
      <c r="B28" s="31" t="str">
        <f>Item26!B3</f>
        <v>CAFETEIRA ELÉTRICA INDUSTRIAL, com as seguintes características;
• Depósito em aço inox;
• Capacidade para 20 litros de café pronto;
• Termostato regulável na faixa de 20º C a 120º C.
• Tensão elétrica: 220 v;
• Potência mínima de aquecimento: 4000 W;
• Acompanha coador de pano.
• Garantia de no mínimo 180 dias.</v>
      </c>
      <c r="C28" s="30" t="str">
        <f>Item26!E3</f>
        <v>unidade</v>
      </c>
      <c r="D28" s="30">
        <f>Item26!F3</f>
        <v>5</v>
      </c>
      <c r="E28" s="35">
        <f>Item26!D22</f>
        <v>1684.5040000000001</v>
      </c>
      <c r="F28" s="32">
        <f t="shared" si="0"/>
        <v>8422.5</v>
      </c>
      <c r="G28" s="40" t="str">
        <f t="shared" si="1"/>
        <v/>
      </c>
    </row>
    <row r="29" spans="1:7" ht="127.5" x14ac:dyDescent="0.2">
      <c r="A29" s="30">
        <v>27</v>
      </c>
      <c r="B29" s="31" t="str">
        <f>Item27!B3</f>
        <v>LIQUIDIFICADOR INDUSTRIAL, com as seguintes características;
• Com gabinete/corpo e copo em inox;
• Capacidade do copo: 1,5 a 2 litros;
• Com tecla/botão liga/desliga
• Com função pulsar
• Base antiderrapante;
• Potência: 800 W ou superior
• Tensão elétrica: 127 V
• Garantia de no mínimo 180 dias.</v>
      </c>
      <c r="C29" s="30" t="str">
        <f>Item27!E3</f>
        <v>unidade</v>
      </c>
      <c r="D29" s="30">
        <f>Item27!F3</f>
        <v>4</v>
      </c>
      <c r="E29" s="35">
        <f>Item27!D22</f>
        <v>461.13</v>
      </c>
      <c r="F29" s="32">
        <f t="shared" si="0"/>
        <v>1844.52</v>
      </c>
      <c r="G29" s="40" t="str">
        <f t="shared" si="1"/>
        <v/>
      </c>
    </row>
    <row r="30" spans="1:7" ht="127.5" x14ac:dyDescent="0.2">
      <c r="A30" s="30">
        <v>28</v>
      </c>
      <c r="B30" s="31" t="str">
        <f>Item28!B3</f>
        <v>LIQUIDIFICADOR INDUSTRIAL, com as seguintes características;
• Com gabinete/corpo e copo em inox;
• Capacidade do copo: 1,5 a 2 litros;
• Com tecla/botão liga/desliga
• Com função pulsar
• Base antiderrapante;
• Potência: 800 W ou superior
• Tensão elétrica: 220 V
• Garantia de no mínimo 180 dias.</v>
      </c>
      <c r="C30" s="30" t="str">
        <f>Item28!E3</f>
        <v>unidade</v>
      </c>
      <c r="D30" s="30">
        <f>Item28!F3</f>
        <v>4</v>
      </c>
      <c r="E30" s="35">
        <f>Item28!D22</f>
        <v>548.7940000000001</v>
      </c>
      <c r="F30" s="32">
        <f t="shared" si="0"/>
        <v>2195.16</v>
      </c>
      <c r="G30" s="40" t="str">
        <f t="shared" si="1"/>
        <v/>
      </c>
    </row>
    <row r="31" spans="1:7" ht="408" x14ac:dyDescent="0.2">
      <c r="A31" s="30">
        <v>29</v>
      </c>
      <c r="B31" s="31" t="str">
        <f>Item29!B3</f>
        <v>KIT DE MICROFONE SEM FIO DE MÃO, DUPLO, COM RECEPTOR UHF, com as seguintes especificações;
Acompanha 2 (dois) microfones com características:
• Cápsula: Dinâmica
• Frequência de trabalho: UHF
• Resposta frequência: 40Hz a 16KHz (ou faixa mais ampla)
• Potência de saída: mínimo de 10mW
• Emissão de espúrios: menor ou igual a 40dB (with carrier)
• Estabilidade de frequência: mínimo de 0,0005%
• Padrão polar Super Cardioide
• Alimentação dos microfones: a pilhas
Acompanha 1 (um) receptor UHF duplo com características:
• Quantidade de receptores UHF por kit: 1 (um)
• Estabilidade 10PPM
• Frequência de trabalho: UHF
• Oscilador PLL
• Impedância de saída: 600 Ohms (ou menor)
• Máximo desvio de frequência: 50Hz
• Rejeição de espúrios: 75dB típico
• Rejeição de imagem: 85dB típico
• Relação sinal/ruído: maior ou igual a 105dB
• T.H.D. (distorção harmônica total): menor ou igual a 0.5% @ 1KHz
• Resposta frequência: 40Hz a 16KHz (ou faixa mais ampla)
• 2 (duas) saídas independentes balanceadas (XLR)
• Sensibilidade:1.6uV @ sinad =12Db
• Garantia de no mínimo 90 dias.
Em nenhuma hipótese os microfones devem ser considerados separadamente do receptor, pois deve haver compatibilidade entre ambos.</v>
      </c>
      <c r="C31" s="30" t="str">
        <f>Item29!E3</f>
        <v>unidade</v>
      </c>
      <c r="D31" s="30">
        <f>Item29!F3</f>
        <v>3</v>
      </c>
      <c r="E31" s="35">
        <f>Item29!D22</f>
        <v>911.74500000000012</v>
      </c>
      <c r="F31" s="32">
        <f t="shared" si="0"/>
        <v>2735.25</v>
      </c>
      <c r="G31" s="40" t="str">
        <f t="shared" si="1"/>
        <v/>
      </c>
    </row>
    <row r="32" spans="1:7" ht="409.5" x14ac:dyDescent="0.2">
      <c r="A32" s="30">
        <v>30</v>
      </c>
      <c r="B32" s="31" t="str">
        <f>Item30!B3</f>
        <v>KIT DE MICROFONE LAPELA SEM FIO COM TRANSMISSOR E RECEPTOR UHF, com as seguintes características:
• O kit acompanha Transmissor e Receptor com Display LCD Multifuncional mais microfone lapela.
• Função Auto-Scan
• Busca automática de frequência
• Sincronização por infravermelho
• Baixo ruído de manuseio
• Saída XLR balanceada e P10 não balanceada
• Sistema headset, lapela e instrumento
• Faixa de frequência: UHF
• Modo FM (Banda larga)
• Distância entre canais: mínimo de 0,25MHz
• Estabilidade: ±0,005%
• Faixa dinâmica: 100dB
• Desvio máximo:  ±45kHz com limitador de nível
• Resposta em frequência: 60Hz-18kHz (±3dB) ou faixa mais ampla
• Relação S/N: maior ou igual a 98dB
• T.H.D.: menor ou igual a 0,5%
• Alcance mínimo: 80m
• Acompanha cabo P10/P10
• Acompanha cabo P10/P2
• Acompanha fonte de alimentação bivolt
Características do Receptor:
• Entrada de antena: BNC / 50Ω
• Sensibilidade: 7dBuV (90dB S/N)
• Com Faixa de ajuste de sensibilidade
• Rejeição de ruídos: maior ou igual a 75dB
• Nível de saída: mínimo de +400mVp.
• Display LCD
• Alimentação por fonte chaveada externa ou 110/220V VAC
Características do Transmissor:
• Saída de RF: mínimo de 15mW (Alta), mínimo de 3mW (Baixa);
• Display LCD
• Rejeição a ruídos: -60dB;
• Alimentação a pilhas
• Garantia de no mínimo 90 dias.
Em nenhuma hipótese os itens do kit (microfone, transmissor e receptor) devem ser considerados separadamente, pois deve haver compatibilidade entre microfone lapela, transmissor e receptor.</v>
      </c>
      <c r="C32" s="30" t="str">
        <f>Item30!E3</f>
        <v>unidade</v>
      </c>
      <c r="D32" s="30">
        <f>Item30!F3</f>
        <v>3</v>
      </c>
      <c r="E32" s="35">
        <f>Item30!D22</f>
        <v>606.69000000000005</v>
      </c>
      <c r="F32" s="32">
        <f t="shared" si="0"/>
        <v>1820.0700000000002</v>
      </c>
      <c r="G32" s="40" t="str">
        <f t="shared" si="1"/>
        <v/>
      </c>
    </row>
    <row r="33" spans="1:7" ht="127.5" x14ac:dyDescent="0.2">
      <c r="A33" s="30">
        <v>31</v>
      </c>
      <c r="B33" s="31" t="str">
        <f>Item31!B3</f>
        <v>MICROFONE DE MÃO COM FIO
• Tipo: Dinâmico
• Resposta de Frequência: 50Hz a 15kHz
• Padrão Polar: Cardióide
• Impedância: 600 Ohms
• Conector XLR
• Sensibilidade: -52dBV/PA a 1kHz;
• Com chave liga e desliga
• Garantia de no mínimo 90 dias.</v>
      </c>
      <c r="C33" s="30" t="str">
        <f>Item31!E3</f>
        <v>unidade</v>
      </c>
      <c r="D33" s="30">
        <f>Item31!F3</f>
        <v>3</v>
      </c>
      <c r="E33" s="35">
        <f>Item31!D22</f>
        <v>153.28</v>
      </c>
      <c r="F33" s="32">
        <f t="shared" si="0"/>
        <v>459.84000000000003</v>
      </c>
      <c r="G33" s="40" t="str">
        <f t="shared" si="1"/>
        <v/>
      </c>
    </row>
    <row r="34" spans="1:7" ht="165.75" x14ac:dyDescent="0.2">
      <c r="A34" s="30">
        <v>32</v>
      </c>
      <c r="B34" s="31" t="str">
        <f>Item32!B3</f>
        <v>CÂMERA DIGITAL SEMIPROFISSIONAL
• Tipo: Semiprofissional
• Resolução mínima: 18 MP
• Zoom Óptico: mínimo 3x 
• Modos de disparo: automático, manual e programado.
• Sensor: CCD ou CMOS
• Monitor/Display: 3 polegadas
• Abertura do diafragma: f/3.0 - 5.9
• Captura de Vídeo em HD ou FullHD
• Compatível cartões de memória SD, SDHC e SDXC
• Conectividade USB
• Alimentação a Pilhas</v>
      </c>
      <c r="C34" s="30" t="str">
        <f>Item32!E3</f>
        <v>unidade</v>
      </c>
      <c r="D34" s="30">
        <f>Item32!F3</f>
        <v>3</v>
      </c>
      <c r="E34" s="35">
        <f>Item32!D22</f>
        <v>1716.415</v>
      </c>
      <c r="F34" s="32">
        <f t="shared" si="0"/>
        <v>5149.26</v>
      </c>
      <c r="G34" s="40" t="str">
        <f t="shared" si="1"/>
        <v/>
      </c>
    </row>
    <row r="35" spans="1:7" ht="165.75" x14ac:dyDescent="0.2">
      <c r="A35" s="30">
        <v>33</v>
      </c>
      <c r="B35" s="31" t="str">
        <f>Item33!B3</f>
        <v>CAIXA DE SOM AMPLIFICADA ATIVA - PORTÁTIL
• Potência 160 W RMS
• Entradas Auxiliar (RCA), USB e SD Card
• 1 (uma) Entrada para Microfone com fio (P10 ou XLR 3 pinos)
• Efeito Reverb e Delay para os microfones
• Controle de Volume Master
• Falante 12 Polegadas com drive piezoelétrico
• Equalização de 03 vias Grave Médio e Agudo
• Alimentação AC com fonte chaveada externa ou diretamente 127/220 VAC
• Dimensões aproximadas (A x L x P): 59cm x 37cm x 31cm
• Desejável possuir alça e rodinhas para transporte.
• Garantia de no mínimo 90 dias.</v>
      </c>
      <c r="C35" s="30" t="str">
        <f>Item33!E3</f>
        <v>unidade</v>
      </c>
      <c r="D35" s="30">
        <f>Item33!F3</f>
        <v>3</v>
      </c>
      <c r="E35" s="35">
        <f>Item33!D22</f>
        <v>935.27666666666664</v>
      </c>
      <c r="F35" s="32">
        <f t="shared" si="0"/>
        <v>2805.84</v>
      </c>
      <c r="G35" s="40" t="str">
        <f t="shared" si="1"/>
        <v/>
      </c>
    </row>
    <row r="36" spans="1:7" ht="191.25" x14ac:dyDescent="0.2">
      <c r="A36" s="30">
        <v>34</v>
      </c>
      <c r="B36" s="31" t="str">
        <f>Item34!B3</f>
        <v>CAIXA ACÚSTICA AMPLIFICADA ATIVA PROFISSIONAL
• Resposta de Frequência: 35Hz a 20KHz (ou faixa mais ampla)
• Sistema Bass-Reflex 2 vias
• Woofer de 15 Polegadas
• Corneta com drive de titânio de 1 Polegada
• Potência : 300W RMS
• Impedância: 8Ω
• Divisor de frequência: corte em 3,5 kHz
• Máximo SPL: maior ou igual a 129dB
• 2 (duas) entradas P10 para microfone
• 1 (uma) entrada RCA estéreo
• 1 (uma) saída RCA estéreo
• Alimentação 127/220 VAC (60Hz)
• Garantia de no mínimo 90 dias.</v>
      </c>
      <c r="C36" s="30" t="str">
        <f>Item34!E3</f>
        <v>unidade</v>
      </c>
      <c r="D36" s="30">
        <f>Item34!F3</f>
        <v>3</v>
      </c>
      <c r="E36" s="35">
        <f>Item34!D22</f>
        <v>1489.91</v>
      </c>
      <c r="F36" s="32">
        <f t="shared" si="0"/>
        <v>4469.7300000000005</v>
      </c>
      <c r="G36" s="40" t="str">
        <f t="shared" si="1"/>
        <v/>
      </c>
    </row>
    <row r="37" spans="1:7" ht="229.5" x14ac:dyDescent="0.2">
      <c r="A37" s="30">
        <v>35</v>
      </c>
      <c r="B37" s="31" t="str">
        <f>Item35!B3</f>
        <v>PACOTE DE MICROFONE SEM FIO COM TRANSMISSOR PORTÁTIL UHF PARA SISTEMA DE FILMAGEM.
Especificação do Transmissor
• Tipo de sinal de frequência: UHF (Ultra High Frequency) 
• Tipo de oscilador: Sintetizador PLL controlado por cristal
• Tipo de antena: fio de comprimento de onda de ¼
• Saída de fone de ouvido: φ3,5 mm (5/32 polegadas) mini-jack estéreo
• Visualização: LCD
• Adaptador de receptor para encaixar em cima da câmera
Especificação do Microfone
• Tipo de sinal de frequência: UHF (Ultra High Frequency) 
• Tipo de oscilador: Sintetizador PLL controlado por cristal 
• Tipo de Emissão: F3E
• Tipo de Cápsula: Dinâmica 
• Diretividade: Unidirecional 
• Visualização: LCD</v>
      </c>
      <c r="C37" s="30" t="str">
        <f>Item35!E3</f>
        <v>unidade</v>
      </c>
      <c r="D37" s="30">
        <f>Item35!F3</f>
        <v>3</v>
      </c>
      <c r="E37" s="35">
        <f>Item35!D22</f>
        <v>2791.2925</v>
      </c>
      <c r="F37" s="32">
        <f t="shared" si="0"/>
        <v>8373.869999999999</v>
      </c>
      <c r="G37" s="40" t="str">
        <f t="shared" si="1"/>
        <v/>
      </c>
    </row>
    <row r="38" spans="1:7" ht="409.5" x14ac:dyDescent="0.2">
      <c r="A38" s="30">
        <v>36</v>
      </c>
      <c r="B38" s="31" t="str">
        <f>Item36!B3</f>
        <v>CÂMERA FILMADORA SEMIPROFISSIONAL
• Sensor: CMOS
• Pixels bruto: Aprox. 6.648.000 pixels
• Pixels efetivos de imagens em movimento em 16 por 9: Aprox. 6.140.000 pixels
• Iluminação Mínima: 3 lx (modo Low LUX, obturador 1/30)
• Velocidade do obturador: 1/8 - 1/10000 (Controle Manual da Velocidade do Obturador)
• Íris: Entre F1,8 - F3,4
• Equilíbrio de Branco: Auto, Outdoor (5800K), indoor (3200K), One-push (Touch panel)
• Entrada Mic: Minijack estéreo (x 1) 3,5 mm de diâmetro
• Entrada de áudio: XLR 3 pinos (fêmea) (x 2), LINE/MIC/MIC +48 V selecionável
• Saída A/V: Conector Remoto A/V
• Saída de Vídeo Componente: Conector Remoto A/V
• USB: Dispositivo USB, mini-AB/Hi-Speed (x 1)
• Saída de fones de ouvido: Minijack estéreo (x 1) 3,5mm de diâmetro
• Remoto: Minijack estéreo (2,5mm) de diâmetro
• Saída HDMI: Conector HDMI (x 1)
• Monitor LCD acoplado: mínimo de 3,5 polegadas, faixa de aspecto 16 por 9; 921 600 pontos (1920 x 480)
• Visor: 1,1 cm (tipo 0,45, faixa de aspecto 16 por 9) 1 226 880 pontos equivalente (852 x 3 [RGB] x 480)
• Microfone: Microfone estéreo 2 canais
• Mídia de Gravação: Memory Stick PRO Duo(Mark2), Memory Stick PRO-HG Duo,Memory Stick PRO- HG Duo HX, Cartão de Memória SD/SDHC/SDXC (Classe 4 ou maior)
Megafone
Acessórios que devem ser fornecidos:
• Adaptador AC [AC-L200C/D], Bateria Recarregável [NP-FV70], Cabo de alimentação, Microfone [ECM- XM1], Tela de Proteção Contra Vento,  Adaptador XLR, Protetor de lente com tampa, Copo ocular grande, Cabo Componente A/V, Cabo de conexão A/V, Cabo USB (mini-B), Cabo Adatador USB (para HDD externo) [VMC-UAM1], Controle Remoto Sem Fio [RM-845], Software (CD-ROM)
• Alimentação (Adaptador AC / Bateria) de 8,4V / 6,8V
• Formato de gravação - Formato de Vídeo HD MPEG-4 AVC/H.264 AVCHD formato compatível (formato original 1080/60p); Formato de Vídeo STD MPEG-2 PS; Formato de Áudio HD Linear PCM 2ch, 16bit, 48kHz / Dolby Digital 2ch, 16bit, 48kHz; Formato de Áudio STD Dolby Digital 2ch, 16bit, 48kHz.
• Distância focal de f = 3,8 mm - 38 mm (equivalente a 26,3 mm - 263 mm (16 por 9), 32,2 mm - 322 mm (4 por 3) em lente 35 mm)*. 
*A distância focal é quando o modo SteadyShot está no modo Active Off.
• Foco Full range auto/Manual</v>
      </c>
      <c r="C38" s="30" t="str">
        <f>Item36!E3</f>
        <v>unidade</v>
      </c>
      <c r="D38" s="30">
        <f>Item36!F3</f>
        <v>3</v>
      </c>
      <c r="E38" s="35">
        <f>Item36!D22</f>
        <v>12995.91</v>
      </c>
      <c r="F38" s="32">
        <f t="shared" si="0"/>
        <v>38987.729999999996</v>
      </c>
      <c r="G38" s="40" t="str">
        <f t="shared" si="1"/>
        <v/>
      </c>
    </row>
    <row r="39" spans="1:7" ht="153" x14ac:dyDescent="0.2">
      <c r="A39" s="30">
        <v>37</v>
      </c>
      <c r="B39" s="31" t="str">
        <f>Item37!B3</f>
        <v>MICROFONE DE CONDENSADOR DE ELETRETO DE LAPELA, OMNI-DIRECIONAL (MARCA SONY), com as seguintes características.
• Tipo cápsula: Condensador de eletreto
•  Resposta de frequência: 40 Hz a 20 kHz 
• Diretividade: Omnidirecional Sensibilidade: -43,0 ±3 dB 
• Impedância de saída: 1,2kΩ±30%, Não balanceado 
• Faixa dinâmica: 86 dB ou mais 
• Relação sinal/ruído: 60 dB ou mais
•  Ruído inerente: 34 dB SPL ou menos
•  Nível máximo de pressão de som de entrada: 120 dB SPL
• Garantia de no mínimo 180 dias.</v>
      </c>
      <c r="C39" s="30" t="str">
        <f>Item37!E3</f>
        <v>unidade</v>
      </c>
      <c r="D39" s="30">
        <f>Item37!F3</f>
        <v>3</v>
      </c>
      <c r="E39" s="35">
        <f>Item37!D22</f>
        <v>182.04333333333332</v>
      </c>
      <c r="F39" s="32">
        <f t="shared" si="0"/>
        <v>546.12</v>
      </c>
      <c r="G39" s="40" t="str">
        <f t="shared" si="1"/>
        <v/>
      </c>
    </row>
    <row r="40" spans="1:7" ht="216.75" x14ac:dyDescent="0.2">
      <c r="A40" s="30">
        <v>38</v>
      </c>
      <c r="B40" s="31" t="str">
        <f>Item38!B3</f>
        <v>ADAPTADOR PARA TELEFONE ANALÓGICO
• 1 porta WAN 100BASE-T RJ-45 Porta Ethernet (IEEE 802.3)
• 1 porta LAN 100 BASE-T RJ-45 Porta Ethertnet (IEEE 802.3)
• 2 portas de telefonia FXS RJ11, com 2 números de telefones independentes;
• Saídas de telefone compatíveis com telefones comuns com e sem fio, ou aparelhos de FAX
• Compatibilidade com protocolo SIP 2.0 (RFC 3261)
• Suporte a múltipla compressão de voz: G.711, G.726 , G. 723,.1, G.729
• Suporte DTMF e FSK
• Passagem de Fax G711 e T.38
• Suporte à supressão de silêncio, cancelamento de eco (G.165, G167, e G168), CNG (geração de ruído de conforto) e PLC (cancelamento de perda de pacote)
• Configuração de rede: estática, DHCP ou PPPoE (ADSL)
• Configurável através do navegador
• Compatível com as funções telefônicas: identificação de chamada, chamada em espera, correio de voz, etc
• Alimentação através de fonte externa bivolt automática</v>
      </c>
      <c r="C40" s="30" t="str">
        <f>Item38!E3</f>
        <v>unidade</v>
      </c>
      <c r="D40" s="30">
        <f>Item38!F3</f>
        <v>75</v>
      </c>
      <c r="E40" s="35">
        <f>Item38!D22</f>
        <v>313.66666666666669</v>
      </c>
      <c r="F40" s="32">
        <f t="shared" si="0"/>
        <v>23525.25</v>
      </c>
      <c r="G40" s="40" t="str">
        <f t="shared" si="1"/>
        <v/>
      </c>
    </row>
    <row r="41" spans="1:7" ht="15.75" x14ac:dyDescent="0.25">
      <c r="A41" s="73" t="s">
        <v>240</v>
      </c>
      <c r="B41" s="73"/>
      <c r="C41" s="73"/>
      <c r="D41" s="73"/>
      <c r="E41" s="73"/>
      <c r="F41" s="73"/>
      <c r="G41" s="40"/>
    </row>
    <row r="42" spans="1:7" ht="242.25" x14ac:dyDescent="0.2">
      <c r="A42" s="30">
        <v>39</v>
      </c>
      <c r="B42" s="31" t="str">
        <f>Item39!B3</f>
        <v>PURIFICADOR DE ÁGUA, com as seguintes características:
• Tensão Elétrica: 127 volts
• Fornecimento de água em, no mínimo, 02 (duas) temperaturas: natural e gelada.
• Refrigeração feita por compressor.
• Para uso fixado na parede ou em bancada.
• Bica articulável.
• Acionamento por botão misturador giratório.
• Que possibilite fácil substituição do refil pelo próprio usuário, sem a necessidade de ferramentas (sistema “girou trocou”, “troca fácil”, apenas um botão ou similar).
• Elemento filtrante com capacidade de redução de cloro livre, retenção de partículas Classe C ou superior, e eliminação de odores e sabores presentes na água.
• Capacidade de fornecimento de água gelada de, no mínimo, 0,5 L/H, conforme norma ABNT NBR 16236/2013.
• Ligado na água da rede.
• Fluido refrigerante que não agrida o meio ambiente.
• Vida útil do filtro de, no mínimo 06 (seis) meses.
• Selo Procel 
• Cor branca, cinza, prata ou preta.
• Dimensões aproximadas (largura x altura x profundidade): 270 x 357 x 309 mm.</v>
      </c>
      <c r="C42" s="30" t="str">
        <f>Item39!E3</f>
        <v>unidade</v>
      </c>
      <c r="D42" s="30">
        <f>Item39!F3</f>
        <v>50</v>
      </c>
      <c r="E42" s="35">
        <f>Item39!D22</f>
        <v>658.22249999999997</v>
      </c>
      <c r="F42" s="32">
        <f t="shared" si="0"/>
        <v>32911</v>
      </c>
      <c r="G42" s="40" t="str">
        <f t="shared" si="1"/>
        <v/>
      </c>
    </row>
    <row r="43" spans="1:7" ht="255" x14ac:dyDescent="0.2">
      <c r="A43" s="30">
        <v>40</v>
      </c>
      <c r="B43" s="31" t="str">
        <f>Item40!B3</f>
        <v>PURIFICADOR DE ÁGUA, com as seguintes características:
• Tensão Elétrica: 220 volts.
• Fornecimento de água em, no mínimo, 02 (duas) temperaturas: natural e gelada.
• Refrigeração feita por compressor.
• Para uso fixado na parede ou em bancada.
• Bica articulável.
• Acionamento por botão misturador giratório.
• Que possibilite fácil substituição do refil pelo próprio usuário, sem a necessidade de ferramentas (sistema “girou trocou”, “troca fácil”, apenas um botão ou similar).
• Elemento filtrante com capacidade de redução de cloro livre, retenção de partículas Classe C ou superior, e eliminação de odores e sabores presentes na água.
• Capacidade de fornecimento de água gelada de, no mínimo, 0,5 L/H, conforme norma ABNT NBR 16236/2013
• Ligado na água da rede.
• Fluido refrigerante que não agrida o meio ambiente.
• Fluido refrigerante que não agrida o meio ambiente.
• Vida útil do filtro de, no mínimo 06 (seis) meses.
• Selo Procel 
• Cor branca, cinza, prata ou preta.
• Dimensões aproximadas (largura x altura x profundidade): 270 x 357 x 309 mm.</v>
      </c>
      <c r="C43" s="30" t="str">
        <f>Item40!E3</f>
        <v>unidade</v>
      </c>
      <c r="D43" s="30">
        <f>Item40!F3</f>
        <v>100</v>
      </c>
      <c r="E43" s="35">
        <f>Item40!D22</f>
        <v>642.59249999999997</v>
      </c>
      <c r="F43" s="32">
        <f t="shared" si="0"/>
        <v>64259</v>
      </c>
      <c r="G43" s="40" t="str">
        <f t="shared" si="1"/>
        <v/>
      </c>
    </row>
    <row r="44" spans="1:7" ht="102" x14ac:dyDescent="0.2">
      <c r="A44" s="30">
        <v>41</v>
      </c>
      <c r="B44" s="31" t="str">
        <f>Item41!B3</f>
        <v>Refil para Purificador de água, com as seguintes características mínimas:
• Compatível com purificadores de água indicados nos itens 40 e 41
• Com capacidade de redução de cloro livre, retenção de partículas Classe C ou superior e eliminação de odores e sabores presentes na água.
• Que possibilite fácil substituição pelo próprio usuário, sem a necessidade de ferramentas (sistema “girou trocou”, “troca fácil”, apenas um botão ou similar).
• Vida útil de, no mínimo, 06 (seis) meses.
• Garantia, de no mínimo, 30 dias.</v>
      </c>
      <c r="C44" s="30" t="str">
        <f>Item41!E3</f>
        <v>unidade</v>
      </c>
      <c r="D44" s="30">
        <f>Item41!F3</f>
        <v>300</v>
      </c>
      <c r="E44" s="35">
        <f>Item41!D22</f>
        <v>39.666666666666664</v>
      </c>
      <c r="F44" s="32">
        <f t="shared" si="0"/>
        <v>11901</v>
      </c>
      <c r="G44" s="40" t="str">
        <f t="shared" si="1"/>
        <v/>
      </c>
    </row>
    <row r="45" spans="1:7" ht="15.75" x14ac:dyDescent="0.2">
      <c r="A45" s="81" t="s">
        <v>241</v>
      </c>
      <c r="B45" s="81"/>
      <c r="C45" s="81"/>
      <c r="D45" s="81"/>
      <c r="E45" s="82">
        <f>SUM(F42:F44)</f>
        <v>109071</v>
      </c>
      <c r="F45" s="83"/>
      <c r="G45" s="40"/>
    </row>
    <row r="46" spans="1:7" ht="178.5" x14ac:dyDescent="0.2">
      <c r="A46" s="77">
        <v>42</v>
      </c>
      <c r="B46" s="78" t="str">
        <f>Item42!B3</f>
        <v>TELEVISOR LED, com as seguintes características:
• Diagonal entre 30 a 32 polegadas;
• Conversor digital integrado;
• Cor preta.
• Potência stand by com selo Procel classe A;
• Fonte bivolt 110-220 V 
• Conexões
 Mínimo de 1 (uma) entradas HDMI;
 Mínimo de 1 (uma) entrada USB 2.0 ou superior com capacidade de reprodução de áudio, vídeo e musicas em alta resolução direto de dispositivo USB (Pen Drive);
 Mínimo de 1(uma) entrada de áudio /vídeo.
 Mínimo de uma entrada RF para TV aberta.
• Controle remoto munido das pilhas necessárias para o primeiro uso.
• Garantia de no mínimo 360 dias.</v>
      </c>
      <c r="C46" s="77" t="str">
        <f>Item42!E3</f>
        <v>unidade</v>
      </c>
      <c r="D46" s="77">
        <f>Item42!F3</f>
        <v>75</v>
      </c>
      <c r="E46" s="79">
        <f>Item42!D22</f>
        <v>832.17500000000018</v>
      </c>
      <c r="F46" s="80">
        <f t="shared" si="0"/>
        <v>62413.499999999993</v>
      </c>
      <c r="G46" s="40"/>
    </row>
    <row r="47" spans="1:7" ht="204" x14ac:dyDescent="0.2">
      <c r="A47" s="30">
        <v>43</v>
      </c>
      <c r="B47" s="31" t="str">
        <f>Item43!B3</f>
        <v>APARELHOS TELEFÔNICOS IP, com as seguintes características:
• Display alfanumérico;
• Teclado com as funções viva-voz, mute, redial e flash;
• 2 (duas) interfaces ethernet, modelo RJ-45/10/100baseT uma para conexão com a rede e outra para conexão com o PC;
•  Suporte para CODECs G711-A (PCMA), G.723 e G.729;
• Suporte ao protocolo SIP
• Suporte e Gerenciamento SMNP : MIB II e MIB UCD;
• Qualidade do Serviço: Nível 2 (IEEE 802.1p/Q) e Nível 3 (Dlffsen);
• CPU: Memória Flash de, no mínimo, 4 Mbytes e SDRAM de, no mínimo, 8 Mbytes;
•  Modo de Configuração: Via display ou via interface WEB;
• Alimentação Externa 110 ~ 220 VAC, 6 VCD, 1W ou Poe (Power Over Internet) integrado;
• Manual em português;
• Cor preta, argila ou grafite;
• Referência: GRANDSTREAM GXP 1615/1625 ou equivalente técnico</v>
      </c>
      <c r="C47" s="30" t="str">
        <f>Item43!E3</f>
        <v>unidade</v>
      </c>
      <c r="D47" s="30">
        <f>Item43!F3</f>
        <v>600</v>
      </c>
      <c r="E47" s="35">
        <f>Item43!D22</f>
        <v>294.78499999999997</v>
      </c>
      <c r="F47" s="32">
        <f t="shared" si="0"/>
        <v>176874</v>
      </c>
      <c r="G47" s="40"/>
    </row>
    <row r="48" spans="1:7" ht="102" x14ac:dyDescent="0.2">
      <c r="A48" s="30">
        <v>44</v>
      </c>
      <c r="B48" s="31" t="str">
        <f>Item44!B3</f>
        <v>FREEZER VERTICAL FROST FREE, com as seguintes especificações: 
• Capacidade: mínimo de 200 litros;
• Selo Procel classe A;
• Fluído refrigerante ecológico;
• Com gavetas removíveis;
• Controle de temperatura;
• Tensão elétrica: 220 V;
• Cor branca.</v>
      </c>
      <c r="C48" s="30" t="str">
        <f>Item44!E3</f>
        <v>unidade</v>
      </c>
      <c r="D48" s="30">
        <f>Item44!F3</f>
        <v>40</v>
      </c>
      <c r="E48" s="35">
        <f>Item44!D22</f>
        <v>1944</v>
      </c>
      <c r="F48" s="32">
        <f t="shared" si="0"/>
        <v>77760</v>
      </c>
      <c r="G48" s="40"/>
    </row>
    <row r="49" spans="1:7" ht="216.75" x14ac:dyDescent="0.2">
      <c r="A49" s="30">
        <v>45</v>
      </c>
      <c r="B49" s="31" t="str">
        <f>Item45!B3</f>
        <v>ADAPTADOR PARA TELEFONE ANALÓGICO
• 1 porta WAN 100BASE-T RJ-45 Porta Ethernet (IEEE 802.3)
• 1 porta LAN 100 BASE-T RJ-45 Porta Ethertnet (IEEE 802.3)
• 2 portas de telefonia FXS RJ11, com 2 números de telefones independentes;
• Saídas de telefone compatíveis com telefones comuns com e sem fio, ou aparelhos de FAX
• Compatibilidade com protocolo SIP 2.0 (RFC 3261)
• Suporte a múltipla compressão de voz: G.711, G.726 , G. 723,.1, G.729
• Suporte DTMF e FSK
• Passagem de Fax G711 e T.38
• Suporte à supressão de silêncio, cancelamento de eco (G.165, G167, e G168), CNG (geração de ruído de conforto) e PLC (cancelamento de perda de pacote)
• Configuração de rede: estática, DHCP ou PPPoE (ADSL)
• Configurável através do navegador
• Compatível com as funções telefônicas: identificação de chamada, chamada em espera, correio de voz, etc
• Alimentação através de fonte externa bivolt automática</v>
      </c>
      <c r="C49" s="30" t="str">
        <f>Item45!E3</f>
        <v>unidade</v>
      </c>
      <c r="D49" s="30">
        <f>Item45!F3</f>
        <v>225</v>
      </c>
      <c r="E49" s="35">
        <f>Item45!D22</f>
        <v>313.66666666666669</v>
      </c>
      <c r="F49" s="32">
        <f t="shared" si="0"/>
        <v>70575.75</v>
      </c>
      <c r="G49" s="40"/>
    </row>
    <row r="50" spans="1:7" ht="15.75" x14ac:dyDescent="0.25">
      <c r="A50" s="73" t="s">
        <v>40</v>
      </c>
      <c r="B50" s="73"/>
      <c r="C50" s="73"/>
      <c r="D50" s="73"/>
      <c r="E50" s="73"/>
      <c r="F50" s="33">
        <f>SUM(F3:F49)</f>
        <v>1233431.04</v>
      </c>
    </row>
  </sheetData>
  <mergeCells count="4">
    <mergeCell ref="A1:F1"/>
    <mergeCell ref="A50:E50"/>
    <mergeCell ref="A41:F41"/>
    <mergeCell ref="A45:D45"/>
  </mergeCells>
  <pageMargins left="0.51181102362204722" right="0.51181102362204722" top="0.78740157480314965" bottom="0.78740157480314965" header="0.31496062992125984" footer="0.31496062992125984"/>
  <pageSetup paperSize="9" scale="59" fitToHeight="0" orientation="portrait" r:id="rId1"/>
  <rowBreaks count="7" manualBreakCount="7">
    <brk id="9" max="5" man="1"/>
    <brk id="18" max="5" man="1"/>
    <brk id="28" max="5" man="1"/>
    <brk id="33" max="5" man="1"/>
    <brk id="37" max="5" man="1"/>
    <brk id="40" max="5" man="1"/>
    <brk id="45" max="5" man="1"/>
  </row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3"/>
  <sheetViews>
    <sheetView topLeftCell="A77" zoomScaleNormal="100" workbookViewId="0">
      <selection activeCell="A93" sqref="A93:E93"/>
    </sheetView>
  </sheetViews>
  <sheetFormatPr defaultRowHeight="12.75" x14ac:dyDescent="0.2"/>
  <cols>
    <col min="1" max="1" width="9.140625" style="29"/>
    <col min="2" max="2" width="86.85546875" style="29" customWidth="1"/>
    <col min="3" max="5" width="13.28515625" style="29" customWidth="1"/>
    <col min="6" max="6" width="17.42578125" style="29" bestFit="1" customWidth="1"/>
    <col min="7" max="14" width="9.140625" style="39"/>
    <col min="15" max="16384" width="9.140625" style="29"/>
  </cols>
  <sheetData>
    <row r="1" spans="1:7" ht="15.75" x14ac:dyDescent="0.25">
      <c r="A1" s="73" t="s">
        <v>76</v>
      </c>
      <c r="B1" s="73"/>
      <c r="C1" s="73"/>
      <c r="D1" s="73"/>
      <c r="E1" s="73"/>
      <c r="F1" s="73"/>
    </row>
    <row r="2" spans="1:7" s="39" customFormat="1" ht="25.5" x14ac:dyDescent="0.2">
      <c r="A2" s="34" t="s">
        <v>35</v>
      </c>
      <c r="B2" s="34" t="s">
        <v>36</v>
      </c>
      <c r="C2" s="34" t="s">
        <v>37</v>
      </c>
      <c r="D2" s="34" t="s">
        <v>38</v>
      </c>
      <c r="E2" s="34" t="s">
        <v>25</v>
      </c>
      <c r="F2" s="38" t="s">
        <v>39</v>
      </c>
    </row>
    <row r="3" spans="1:7" s="39" customFormat="1" ht="17.25" x14ac:dyDescent="0.2">
      <c r="A3" s="34" t="s">
        <v>78</v>
      </c>
      <c r="B3" s="74" t="str">
        <f>INDEX(Item1!G3:G17,MATCH(E4,Item1!H3:H17,0))</f>
        <v>ATELIE DECORE - loja virtual</v>
      </c>
      <c r="C3" s="75"/>
      <c r="D3" s="75"/>
      <c r="E3" s="75"/>
      <c r="F3" s="76"/>
    </row>
    <row r="4" spans="1:7" s="39" customFormat="1" ht="178.5" x14ac:dyDescent="0.2">
      <c r="A4" s="30">
        <v>1</v>
      </c>
      <c r="B4" s="31" t="str">
        <f>Item1!B3</f>
        <v>TELEVISOR LED, com as seguintes características:
• Diagonal entre 30 a 32 polegadas;
• Conversor digital integrado;
• Cor preta.
• Potência stand by com selo Procel classe A;
• Fonte bivolt 110-220 V 
• Conexões
 Mínimo de 1 (uma) entradas HDMI;
 Mínimo de 1 (uma) entrada USB 2.0 ou superior com capacidade de reprodução de áudio, vídeo e musicas em alta resolução direto de dispositivo USB (Pen Drive);
 Mínimo de 1(uma) entrada de áudio /vídeo.
 Mínimo de uma entrada RF para TV aberta.
• Controle remoto munido das pilhas necessárias para o primeiro uso.
• Garantia de no mínimo 360 dias.</v>
      </c>
      <c r="C4" s="30" t="str">
        <f>Item1!E3</f>
        <v>unidade</v>
      </c>
      <c r="D4" s="30">
        <f>Item1!F3</f>
        <v>25</v>
      </c>
      <c r="E4" s="35">
        <f>MIN(Item1!H3:H17)</f>
        <v>559.84</v>
      </c>
      <c r="F4" s="32">
        <f>(ROUND(E4,2)*D4)</f>
        <v>13996</v>
      </c>
      <c r="G4" s="40" t="str">
        <f>IF(F4&gt;80000,"necessária a subdivisão deste item em cotas!","")</f>
        <v/>
      </c>
    </row>
    <row r="5" spans="1:7" s="39" customFormat="1" ht="17.25" x14ac:dyDescent="0.2">
      <c r="A5" s="34" t="s">
        <v>78</v>
      </c>
      <c r="B5" s="74" t="str">
        <f>INDEX(Item2!G3:G17,MATCH(E6,Item2!H3:H17,0))</f>
        <v>BSI - BRASIL SOLUCOES INTELIGENTES</v>
      </c>
      <c r="C5" s="75"/>
      <c r="D5" s="75"/>
      <c r="E5" s="75"/>
      <c r="F5" s="76"/>
      <c r="G5" s="40" t="str">
        <f t="shared" ref="G5" si="0">IF(F6&gt;80000,"necessária a subdivisão deste item em cotas!","")</f>
        <v/>
      </c>
    </row>
    <row r="6" spans="1:7" s="39" customFormat="1" ht="51" x14ac:dyDescent="0.2">
      <c r="A6" s="30">
        <v>2</v>
      </c>
      <c r="B6" s="31" t="str">
        <f>Item2!B3</f>
        <v>SUPORTE PARA FIXAÇÃO DE TV LED EM PAREDE, com as seguintes características:
•  Com braço articulado para movimentação, em metal, com acabamento em cor preta;
•  Compatível com televisores com tela diagonal de 30 a 32 polegadas;
•  Compatível com padrão de furação Vesa 75x75 / 100x100 / 200x100 / 200x200;</v>
      </c>
      <c r="C6" s="30" t="str">
        <f>Item2!E3</f>
        <v>unidade</v>
      </c>
      <c r="D6" s="30">
        <f>Item2!F3</f>
        <v>100</v>
      </c>
      <c r="E6" s="35">
        <f>MIN(Item2!H3:H17)</f>
        <v>42.63</v>
      </c>
      <c r="F6" s="32">
        <f t="shared" ref="F6:F92" si="1">(ROUND(E6,2)*D6)</f>
        <v>4263</v>
      </c>
      <c r="G6" s="40" t="str">
        <f>IF(F8&gt;80000,"necessária a subdivisão deste item em cotas!","")</f>
        <v/>
      </c>
    </row>
    <row r="7" spans="1:7" s="39" customFormat="1" ht="17.25" x14ac:dyDescent="0.2">
      <c r="A7" s="34" t="s">
        <v>78</v>
      </c>
      <c r="B7" s="74" t="str">
        <f>INDEX(Item3!G3:G17,MATCH(E8,Item3!H3:H17,0))</f>
        <v>MAGAZINE LUIZA - loja virtual</v>
      </c>
      <c r="C7" s="75"/>
      <c r="D7" s="75"/>
      <c r="E7" s="75"/>
      <c r="F7" s="76"/>
      <c r="G7" s="40" t="str">
        <f>IF(F10&gt;80000,"necessária a subdivisão deste item em cotas!","")</f>
        <v/>
      </c>
    </row>
    <row r="8" spans="1:7" s="39" customFormat="1" ht="306" x14ac:dyDescent="0.2">
      <c r="A8" s="30">
        <v>3</v>
      </c>
      <c r="B8" s="31" t="str">
        <f>Item3!B3</f>
        <v>SMART TV LED, com as seguintes características:
• Diagonal entre 55 a 60 polegadas;
• Cor preta.
• Resolução de imagem mínima Full HD;
• Conversor digital integrado;
• Potência stand by com selo Procel classe A;
• Fonte bivolt 110-220 V
Conexões
 Mínimo de 2 (duas) entradas HDMI;
 Mínimo de 1 (uma) entrada USB 2.0 ou superior com capacidade de reprodução de áudio, vídeo e musicas em alta resolução direto de dispositivo USB (Pen Drive);
 Mínimo de 1 (uma) entrada de áudio/ vídeo;
 Mínimo de uma entrada RF para TV aberta e uma para TV a Cabo;
 Mínimo de uma entrada Ethernet (LAN);
 Wi-fi integrado.
• O sistema operacional deve permitir que se configure manualmente o endereço do servidor proxy e a porta usada para acessá-lo;
• Controle remoto munido das pilhas necessárias;
• Com um dos seguintes padrões de furação VESA, 400x300, 400x400, 600x200 ou 600x400 mm;
•  Alimentação bi volt: 110 – 220 v/60hz;
•  Acompanhado de base para uso em mesa;
•  Cor preta;
•  Menu em Português.
• Garantia de no mínimo 360 dias.</v>
      </c>
      <c r="C8" s="30" t="str">
        <f>Item3!E3</f>
        <v>unidade</v>
      </c>
      <c r="D8" s="30">
        <f>Item3!F3</f>
        <v>5</v>
      </c>
      <c r="E8" s="35">
        <f>MIN(Item3!H3:H17)</f>
        <v>3039.91</v>
      </c>
      <c r="F8" s="32">
        <f t="shared" si="1"/>
        <v>15199.55</v>
      </c>
      <c r="G8" s="40" t="str">
        <f>IF(F12&gt;80000,"necessária a subdivisão deste item em cotas!","")</f>
        <v/>
      </c>
    </row>
    <row r="9" spans="1:7" s="39" customFormat="1" ht="17.25" x14ac:dyDescent="0.2">
      <c r="A9" s="34" t="s">
        <v>78</v>
      </c>
      <c r="B9" s="74" t="str">
        <f>INDEX(Item4!G3:G17,MATCH(E10,Item4!H3:H17,0))</f>
        <v>BRASUMIX EIRELI</v>
      </c>
      <c r="C9" s="75"/>
      <c r="D9" s="75"/>
      <c r="E9" s="75"/>
      <c r="F9" s="76"/>
      <c r="G9" s="40" t="str">
        <f>IF(F14&gt;80000,"necessária a subdivisão deste item em cotas!","")</f>
        <v/>
      </c>
    </row>
    <row r="10" spans="1:7" s="39" customFormat="1" ht="204" x14ac:dyDescent="0.2">
      <c r="A10" s="30">
        <v>4</v>
      </c>
      <c r="B10" s="31" t="str">
        <f>Item4!B3</f>
        <v>APARELHO TELEFÔNICO SEM FIO, com as seguintes características,
• Tecnologia DECT 6.0;
• Tecla localizadora de monofone;
• Tempo de flash: 300ms (trezentos  milissegundos);
• Indicador de bateria fraca;
• Ajuste de volume de recepção (monofone);
• Ajuste de volume de campainha;
• Seleção tom/pulso;
• Tecla Flash, rediscar e mudo;
• Acompanha Bateria/pilha recarregável com duração de no mínimo 90 horas em modo repouso e mínimo de 9 horas em uso contínuo;
• Fonte bivolt 110-220 V;
• Compatível com os padrões, protocolos e sinalizações do sistema brasileiro de telecomunicações;
• Embalagem individual, em material reciclável;
• Cor preta, grafite, argila, cinza ou branca.
• Garantia de no mínimo 90 dias.</v>
      </c>
      <c r="C10" s="30" t="str">
        <f>Item4!E3</f>
        <v>unidade</v>
      </c>
      <c r="D10" s="30">
        <f>Item4!F3</f>
        <v>150</v>
      </c>
      <c r="E10" s="35">
        <f>MIN(Item4!H3:H17)</f>
        <v>87.96</v>
      </c>
      <c r="F10" s="32">
        <f t="shared" si="1"/>
        <v>13193.999999999998</v>
      </c>
      <c r="G10" s="40" t="str">
        <f>IF(F16&gt;80000,"necessária a subdivisão deste item em cotas!","")</f>
        <v/>
      </c>
    </row>
    <row r="11" spans="1:7" s="39" customFormat="1" ht="17.25" x14ac:dyDescent="0.2">
      <c r="A11" s="34" t="s">
        <v>78</v>
      </c>
      <c r="B11" s="74" t="str">
        <f>INDEX(Item5!G3:G17,MATCH(E12,Item5!H3:H17,0))</f>
        <v>M P A VALENTE SERVICE ME</v>
      </c>
      <c r="C11" s="75"/>
      <c r="D11" s="75"/>
      <c r="E11" s="75"/>
      <c r="F11" s="76"/>
      <c r="G11" s="40" t="str">
        <f>IF(F18&gt;80000,"necessária a subdivisão deste item em cotas!","")</f>
        <v/>
      </c>
    </row>
    <row r="12" spans="1:7" s="39" customFormat="1" ht="102" x14ac:dyDescent="0.2">
      <c r="A12" s="30">
        <v>5</v>
      </c>
      <c r="B12" s="31" t="str">
        <f>Item5!B3</f>
        <v>APARELHO TELEFÔNICO, com as seguintes características:
• Ajuste de volume de campainha;
• Seleção tom/pulso;
• Tecla Flash, rediscar, pausa e mudo;
• Tempo de flash: 300ms (trezentos  milissegundos);
• Cor preta, grafite, argila ou branca;
• Compatível com os padrões, protocolos e sinalizações do sistema brasileiro de telecomunicações;
• Embalagem individual, em material reciclável.</v>
      </c>
      <c r="C12" s="30" t="str">
        <f>Item5!E3</f>
        <v>unidade</v>
      </c>
      <c r="D12" s="30">
        <f>Item5!F3</f>
        <v>250</v>
      </c>
      <c r="E12" s="35">
        <f>MIN(Item5!H3:H17)</f>
        <v>37.130000000000003</v>
      </c>
      <c r="F12" s="32">
        <f t="shared" si="1"/>
        <v>9282.5</v>
      </c>
      <c r="G12" s="40" t="str">
        <f>IF(F20&gt;80000,"necessária a subdivisão deste item em cotas!","")</f>
        <v/>
      </c>
    </row>
    <row r="13" spans="1:7" s="39" customFormat="1" ht="17.25" x14ac:dyDescent="0.2">
      <c r="A13" s="34" t="s">
        <v>78</v>
      </c>
      <c r="B13" s="74" t="str">
        <f>INDEX(Item6!G3:G17,MATCH(E14,Item6!H3:H17,0))</f>
        <v>RPF COMERCIAL EIRELI</v>
      </c>
      <c r="C13" s="75"/>
      <c r="D13" s="75"/>
      <c r="E13" s="75"/>
      <c r="F13" s="76"/>
      <c r="G13" s="40" t="str">
        <f>IF(F22&gt;80000,"necessária a subdivisão deste item em cotas!","")</f>
        <v/>
      </c>
    </row>
    <row r="14" spans="1:7" s="39" customFormat="1" ht="89.25" x14ac:dyDescent="0.2">
      <c r="A14" s="30">
        <v>6</v>
      </c>
      <c r="B14" s="31" t="str">
        <f>Item6!B3</f>
        <v>MEGAFONE, com as seguintes características:
• Microfone de mão com controle de volume
• Botão liga/desliga
• Som de alerta (sirene)
• Potência mínima de 35 w
• Memoria interna para gravações de no mínimo 8 segundos.
• Garantia de no mínimo 90 dias.</v>
      </c>
      <c r="C14" s="30" t="str">
        <f>Item6!E3</f>
        <v>unidade</v>
      </c>
      <c r="D14" s="30">
        <f>Item6!F3</f>
        <v>50</v>
      </c>
      <c r="E14" s="35">
        <f>MIN(Item6!H3:H17)</f>
        <v>120.08</v>
      </c>
      <c r="F14" s="32">
        <f t="shared" si="1"/>
        <v>6004</v>
      </c>
      <c r="G14" s="40" t="str">
        <f>IF(F24&gt;80000,"necessária a subdivisão deste item em cotas!","")</f>
        <v/>
      </c>
    </row>
    <row r="15" spans="1:7" s="39" customFormat="1" ht="17.25" x14ac:dyDescent="0.2">
      <c r="A15" s="34" t="s">
        <v>78</v>
      </c>
      <c r="B15" s="74" t="str">
        <f>INDEX(Item7!G3:G17,MATCH(E16,Item7!H3:H17,0))</f>
        <v>KABUM - loja virtual</v>
      </c>
      <c r="C15" s="75"/>
      <c r="D15" s="75"/>
      <c r="E15" s="75"/>
      <c r="F15" s="76"/>
      <c r="G15" s="40" t="str">
        <f>IF(F26&gt;80000,"necessária a subdivisão deste item em cotas!","")</f>
        <v/>
      </c>
    </row>
    <row r="16" spans="1:7" s="39" customFormat="1" ht="204" x14ac:dyDescent="0.2">
      <c r="A16" s="30">
        <v>7</v>
      </c>
      <c r="B16" s="31" t="str">
        <f>Item7!B3</f>
        <v>APARELHOS TELEFÔNICOS IP, com as seguintes características:
• Display alfanumérico;
• Teclado com as funções viva-voz, mute, redial e flash;
• 2 (duas) interfaces ethernet, modelo RJ-45/10/100baseT uma para conexão com a rede e outra para conexão com o PC;
•  Suporte para CODECs G711-A (PCMA), G.723 e G.729;
• Suporte ao protocolo SIP
• Suporte e Gerenciamento SMNP : MIB II e MIB UCD;
• Qualidade do Serviço: Nível 2 (IEEE 802.1p/Q) e Nível 3 (Dlffsen);
• CPU: Memória Flash de, no mínimo, 4 Mbytes e SDRAM de, no mínimo, 8 Mbytes;
•  Modo de Configuração: Via display ou via interface WEB;
• Alimentação Externa 110 ~ 220 VAC, 6 VCD, 1W ou Poe (Power Over Internet) integrado;
• Manual em português;
• Cor preta, argila ou grafite;
• Referência: GRANDSTREAM GXP 1615/1625 ou equivalente técnico</v>
      </c>
      <c r="C16" s="30" t="str">
        <f>Item7!E3</f>
        <v>unidade</v>
      </c>
      <c r="D16" s="30">
        <f>Item7!F3</f>
        <v>200</v>
      </c>
      <c r="E16" s="35">
        <f>MIN(Item7!H3:H17)</f>
        <v>253.22</v>
      </c>
      <c r="F16" s="32">
        <f t="shared" si="1"/>
        <v>50644</v>
      </c>
      <c r="G16" s="40"/>
    </row>
    <row r="17" spans="1:7" s="39" customFormat="1" ht="17.25" x14ac:dyDescent="0.2">
      <c r="A17" s="34" t="s">
        <v>78</v>
      </c>
      <c r="B17" s="74" t="str">
        <f>INDEX(Item8!G3:G17,MATCH(E18,Item8!H3:H17,0))</f>
        <v>LICITA CASMAG ELETRO EIRELI</v>
      </c>
      <c r="C17" s="75"/>
      <c r="D17" s="75"/>
      <c r="E17" s="75"/>
      <c r="F17" s="76"/>
      <c r="G17" s="40"/>
    </row>
    <row r="18" spans="1:7" s="39" customFormat="1" ht="229.5" x14ac:dyDescent="0.2">
      <c r="A18" s="30">
        <v>8</v>
      </c>
      <c r="B18" s="31" t="str">
        <f>Item8!B3</f>
        <v>• SUPORTE PARA TV LED TIPO PEDESTAL DE PISO, com as seguintes características:
• Com regulagem de altura da TV 
• Compatível com TVs de 32 a 65 polegadas;
• Cor predominante preta ou grafite;
• Passagem interna para fiação;
• Com no mínimo uma bandeja de apoio para DVD e Notebook;
• Dimensões da bandeja (500mm x 290mm) (LxP). Admite-se variação de 100 mm na largura e de 100 mm na profundidade;
• Compatível com os seguintes padrões de furação VESA 200x100, 200x200, 200x300, 300x200, 300x300, 400x200,  400x300, 400x400, 600x200 ou 600x400mm (HxV);
• Parafusos para fixação da TV;
• Fabricado em aço carbono com acabamento em pintura eletrostática;
• Rodízio (rodas) para locomoção com trava;
• Mínimo de uma prateleira;
• Carga mínima suportada da TV: 45 kg ou superior;
• Carga mínima sobre a bandeja: 5 kg ou superior;
• Manual de instrução de português.
• Garantia de, no mínimo, 90 dias.</v>
      </c>
      <c r="C18" s="30" t="str">
        <f>Item8!E3</f>
        <v>unidade</v>
      </c>
      <c r="D18" s="30">
        <f>Item8!F3</f>
        <v>10</v>
      </c>
      <c r="E18" s="35">
        <f>MIN(Item8!H3:H17)</f>
        <v>819.79</v>
      </c>
      <c r="F18" s="32">
        <f t="shared" si="1"/>
        <v>8197.9</v>
      </c>
      <c r="G18" s="40"/>
    </row>
    <row r="19" spans="1:7" s="39" customFormat="1" ht="17.25" x14ac:dyDescent="0.2">
      <c r="A19" s="34" t="s">
        <v>78</v>
      </c>
      <c r="B19" s="74" t="str">
        <f>INDEX(Item9!G3:G17,MATCH(E20,Item9!H3:H17,0))</f>
        <v>T A WEBER</v>
      </c>
      <c r="C19" s="75"/>
      <c r="D19" s="75"/>
      <c r="E19" s="75"/>
      <c r="F19" s="76"/>
      <c r="G19" s="40"/>
    </row>
    <row r="20" spans="1:7" s="39" customFormat="1" ht="89.25" x14ac:dyDescent="0.2">
      <c r="A20" s="30">
        <v>9</v>
      </c>
      <c r="B20" s="31" t="str">
        <f>Item9!B3</f>
        <v>CAFETEIRA, com as seguintes especificações:
• Jarra em aço inox;
• Filtro permanente removível;
• Capacidade mínima de 1 litro;
• Indicador do nível de água;
• Alimentação elétrica: 127V ou bivolt.
• Garantia de no mínimo 360 dias.</v>
      </c>
      <c r="C20" s="30" t="str">
        <f>Item9!E3</f>
        <v>unidade</v>
      </c>
      <c r="D20" s="30">
        <f>Item9!F3</f>
        <v>60</v>
      </c>
      <c r="E20" s="35">
        <f>MIN(Item9!H3:H17)</f>
        <v>144.49</v>
      </c>
      <c r="F20" s="32">
        <f t="shared" si="1"/>
        <v>8669.4000000000015</v>
      </c>
      <c r="G20" s="40"/>
    </row>
    <row r="21" spans="1:7" s="39" customFormat="1" ht="17.25" x14ac:dyDescent="0.2">
      <c r="A21" s="34" t="s">
        <v>78</v>
      </c>
      <c r="B21" s="74" t="str">
        <f>INDEX(Item10!G3:G17,MATCH(E22,Item10!H3:H17,0))</f>
        <v>T A WEBER</v>
      </c>
      <c r="C21" s="75"/>
      <c r="D21" s="75"/>
      <c r="E21" s="75"/>
      <c r="F21" s="76"/>
      <c r="G21" s="40"/>
    </row>
    <row r="22" spans="1:7" s="39" customFormat="1" ht="89.25" x14ac:dyDescent="0.2">
      <c r="A22" s="30">
        <v>10</v>
      </c>
      <c r="B22" s="31" t="str">
        <f>Item10!B3</f>
        <v>CAFETEIRA, com as seguintes especificações:
• Jarra em aço inox;
• Filtro permanente removível;
• Capacidade mínima de 1 litro;
• Indicador do nível de água;
• Alimentação elétrica: 220V ou bivolt.
• Garantia de no mínimo 360 dias.</v>
      </c>
      <c r="C22" s="30" t="str">
        <f>Item10!E3</f>
        <v>unidade</v>
      </c>
      <c r="D22" s="30">
        <f>Item10!F3</f>
        <v>60</v>
      </c>
      <c r="E22" s="35">
        <f>MIN(Item10!H3:H17)</f>
        <v>138.34</v>
      </c>
      <c r="F22" s="32">
        <f t="shared" si="1"/>
        <v>8300.4</v>
      </c>
      <c r="G22" s="40"/>
    </row>
    <row r="23" spans="1:7" s="39" customFormat="1" ht="17.25" x14ac:dyDescent="0.2">
      <c r="A23" s="34" t="s">
        <v>78</v>
      </c>
      <c r="B23" s="74" t="str">
        <f>INDEX(Item11!G3:G17,MATCH(E24,Item11!H3:H17,0))</f>
        <v>PROSPERAR PRODUTOS EIRELI</v>
      </c>
      <c r="C23" s="75"/>
      <c r="D23" s="75"/>
      <c r="E23" s="75"/>
      <c r="F23" s="76"/>
      <c r="G23" s="40"/>
    </row>
    <row r="24" spans="1:7" s="39" customFormat="1" ht="89.25" x14ac:dyDescent="0.2">
      <c r="A24" s="30">
        <v>11</v>
      </c>
      <c r="B24" s="31" t="str">
        <f>Item11!B3</f>
        <v>FORNO DE MICRO-ONDAS, com as seguintes especificações:
• Capacidade (câmara do alimento) entre 30 e 35 litros;
• Voltagem: 127V;
• Prato giratório removível;
• Display e menu com funções em português;
• Trava de segurança.
• Selo Procel A</v>
      </c>
      <c r="C24" s="30" t="str">
        <f>Item11!E3</f>
        <v>unidade</v>
      </c>
      <c r="D24" s="30">
        <f>Item11!F3</f>
        <v>60</v>
      </c>
      <c r="E24" s="35">
        <f>MIN(Item11!H3:H17)</f>
        <v>478.55</v>
      </c>
      <c r="F24" s="32">
        <f t="shared" si="1"/>
        <v>28713</v>
      </c>
      <c r="G24" s="40"/>
    </row>
    <row r="25" spans="1:7" s="39" customFormat="1" ht="17.25" x14ac:dyDescent="0.2">
      <c r="A25" s="34" t="s">
        <v>78</v>
      </c>
      <c r="B25" s="74" t="str">
        <f>INDEX(Item12!G3:G17,MATCH(E26,Item12!H3:H17,0))</f>
        <v>PROSPERAR PRODUTOS EIRELI</v>
      </c>
      <c r="C25" s="75"/>
      <c r="D25" s="75"/>
      <c r="E25" s="75"/>
      <c r="F25" s="76"/>
      <c r="G25" s="40"/>
    </row>
    <row r="26" spans="1:7" s="39" customFormat="1" ht="89.25" x14ac:dyDescent="0.2">
      <c r="A26" s="30">
        <v>12</v>
      </c>
      <c r="B26" s="31" t="str">
        <f>Item12!B3</f>
        <v>FORNO DE MICRO-ONDAS, com as seguintes especificações:
• Capacidade (câmara do alimento) entre 30 e 35 litros;
• Voltagem: 220 V;
• Prato giratório removível;
• Display e menu com funções em português;
• Trava de segurança.
• Selo Procel A</v>
      </c>
      <c r="C26" s="30" t="str">
        <f>Item12!E3</f>
        <v>unidade</v>
      </c>
      <c r="D26" s="30">
        <f>Item12!F3</f>
        <v>30</v>
      </c>
      <c r="E26" s="35">
        <f>MIN(Item12!H3:H17)</f>
        <v>482.37</v>
      </c>
      <c r="F26" s="32">
        <f t="shared" si="1"/>
        <v>14471.1</v>
      </c>
      <c r="G26" s="40"/>
    </row>
    <row r="27" spans="1:7" s="39" customFormat="1" ht="17.25" x14ac:dyDescent="0.2">
      <c r="A27" s="34" t="s">
        <v>78</v>
      </c>
      <c r="B27" s="74" t="str">
        <f>INDEX(Item13!G3:G17,MATCH(E28,Item13!H3:H17,0))</f>
        <v>MEGA COMERCIAL E AMBIENTAL EIRELI</v>
      </c>
      <c r="C27" s="75"/>
      <c r="D27" s="75"/>
      <c r="E27" s="75"/>
      <c r="F27" s="76"/>
      <c r="G27" s="40"/>
    </row>
    <row r="28" spans="1:7" s="39" customFormat="1" ht="127.5" x14ac:dyDescent="0.2">
      <c r="A28" s="30">
        <v>13</v>
      </c>
      <c r="B28" s="31" t="str">
        <f>Item13!B3</f>
        <v>REFRIGERADOR, com as seguintes especificações:
• Tipo frigobar;
• Volume interno total: 75 a 80 litros; 
• Selo Procel Classe A;
• Tensão elétrica: 127 V;
• Degelo automático ou bandeja de degelo;
• Prateleiras removíveis;
• Portas reversíveis;
• Controle de temperatura;
• Cor branca.</v>
      </c>
      <c r="C28" s="30" t="str">
        <f>Item13!E3</f>
        <v>unidade</v>
      </c>
      <c r="D28" s="30">
        <f>Item13!F3</f>
        <v>60</v>
      </c>
      <c r="E28" s="35">
        <f>MIN(Item13!H3:H17)</f>
        <v>845.31</v>
      </c>
      <c r="F28" s="32">
        <f t="shared" si="1"/>
        <v>50718.6</v>
      </c>
      <c r="G28" s="40"/>
    </row>
    <row r="29" spans="1:7" s="39" customFormat="1" ht="17.25" x14ac:dyDescent="0.2">
      <c r="A29" s="34" t="s">
        <v>78</v>
      </c>
      <c r="B29" s="74" t="str">
        <f>INDEX(Item14!G3:G17,MATCH(E30,Item14!H3:H17,0))</f>
        <v>MEGA COMERCIAL E AMBIENTAL EIRELI</v>
      </c>
      <c r="C29" s="75"/>
      <c r="D29" s="75"/>
      <c r="E29" s="75"/>
      <c r="F29" s="76"/>
      <c r="G29" s="40"/>
    </row>
    <row r="30" spans="1:7" s="39" customFormat="1" ht="127.5" x14ac:dyDescent="0.2">
      <c r="A30" s="30">
        <v>14</v>
      </c>
      <c r="B30" s="31" t="str">
        <f>Item14!B3</f>
        <v>REFRIGERADOR, com as seguintes especificações:
• Tipo frigobar;
• Volume interno total: 75 a 80 litros; 
• Selo Procel Classe A;
• Tensão elétrica: 220V;
• Degelo automático ou bandeja de degelo;
• Prateleiras removíveis;
• Portas reversíveis;
• Controle de temperatura;
• Cor branca.</v>
      </c>
      <c r="C30" s="30" t="str">
        <f>Item14!E3</f>
        <v>unidade</v>
      </c>
      <c r="D30" s="30">
        <f>Item14!F3</f>
        <v>40</v>
      </c>
      <c r="E30" s="35">
        <f>MIN(Item14!H3:H17)</f>
        <v>832.05</v>
      </c>
      <c r="F30" s="32">
        <f t="shared" si="1"/>
        <v>33282</v>
      </c>
      <c r="G30" s="40"/>
    </row>
    <row r="31" spans="1:7" s="39" customFormat="1" ht="17.25" x14ac:dyDescent="0.2">
      <c r="A31" s="34" t="s">
        <v>78</v>
      </c>
      <c r="B31" s="74" t="str">
        <f>INDEX(Item15!G3:G17,MATCH(E32,Item15!H3:H17,0))</f>
        <v>T A WEBER</v>
      </c>
      <c r="C31" s="75"/>
      <c r="D31" s="75"/>
      <c r="E31" s="75"/>
      <c r="F31" s="76"/>
      <c r="G31" s="40"/>
    </row>
    <row r="32" spans="1:7" s="39" customFormat="1" ht="153" x14ac:dyDescent="0.2">
      <c r="A32" s="30">
        <v>15</v>
      </c>
      <c r="B32" s="31" t="str">
        <f>Item15!B3</f>
        <v xml:space="preserve"> BEBEDOURO DE COLUNA, com as seguintes especificações:
• Tipo garrafão;
• Selo de conformidade Inmetro;
• Acomodação para garrafão de 10 e 20 litros;
• Capacidade de fornecimento de água gelada : 1,20 l/h ou superior;
• Tensão elétrica: 127V ou bivolt;
• Gabinete com laterais e base confeccionadas em aço carbono galvanizado ou chapa eletrozincada;
• Pingadeira com tampo removível;
• Acionamento para água gelada e natural;
• Gás refrigerante ecológico.
• Cor branca.
• Em conformidade com a norma ABNT NBR 16236:2013 e possuir Selo INMETRO</v>
      </c>
      <c r="C32" s="30" t="str">
        <f>Item15!E3</f>
        <v>unidade</v>
      </c>
      <c r="D32" s="30">
        <f>Item15!F3</f>
        <v>100</v>
      </c>
      <c r="E32" s="35">
        <f>MIN(Item15!H3:H17)</f>
        <v>432.44</v>
      </c>
      <c r="F32" s="32">
        <f t="shared" si="1"/>
        <v>43244</v>
      </c>
      <c r="G32" s="40"/>
    </row>
    <row r="33" spans="1:7" s="39" customFormat="1" ht="17.25" x14ac:dyDescent="0.2">
      <c r="A33" s="34" t="s">
        <v>78</v>
      </c>
      <c r="B33" s="74" t="str">
        <f>INDEX(Item16!G3:G17,MATCH(E34,Item16!H3:H17,0))</f>
        <v>T A WEBER</v>
      </c>
      <c r="C33" s="75"/>
      <c r="D33" s="75"/>
      <c r="E33" s="75"/>
      <c r="F33" s="76"/>
      <c r="G33" s="40"/>
    </row>
    <row r="34" spans="1:7" s="39" customFormat="1" ht="153" x14ac:dyDescent="0.2">
      <c r="A34" s="30">
        <v>16</v>
      </c>
      <c r="B34" s="31" t="str">
        <f>Item16!B3</f>
        <v>BEBEDOURO DE COLUNA, com as seguintes especificações:
• Tipo garrafão;
• Selo de conformidade Inmetro;
• Acomodação para garrafão de 10 e 20 litros;
• Capacidade de fornecimento de água gelada : 1,20 l/h ou superior;
• Tensão elétrica: 220V ou bivolt;
• Gabinete com laterais e base confeccionadas em aço carbono galvanizado ou chapa eletrozincada;
• Pingadeira com tampo removível;
• Acionamento para água gelada e natural;
• Gás refrigerante ecológico.
• Cor branca.
• Em conformidade com a norma ABNT NBR 16236:2013 e possuir Selo INMETRO</v>
      </c>
      <c r="C34" s="30" t="str">
        <f>Item16!E3</f>
        <v>unidade</v>
      </c>
      <c r="D34" s="30">
        <f>Item16!F3</f>
        <v>50</v>
      </c>
      <c r="E34" s="35">
        <f>MIN(Item16!H3:H17)</f>
        <v>431.41</v>
      </c>
      <c r="F34" s="32">
        <f t="shared" si="1"/>
        <v>21570.5</v>
      </c>
      <c r="G34" s="40"/>
    </row>
    <row r="35" spans="1:7" s="39" customFormat="1" ht="17.25" x14ac:dyDescent="0.2">
      <c r="A35" s="34" t="s">
        <v>78</v>
      </c>
      <c r="B35" s="74" t="str">
        <f>INDEX(Item17!G3:G17,MATCH(E36,Item17!H3:H17,0))</f>
        <v>CARVALHO MIRANDA EMPREENDIMENTOS EIRELI</v>
      </c>
      <c r="C35" s="75"/>
      <c r="D35" s="75"/>
      <c r="E35" s="75"/>
      <c r="F35" s="76"/>
      <c r="G35" s="40"/>
    </row>
    <row r="36" spans="1:7" s="39" customFormat="1" ht="127.5" x14ac:dyDescent="0.2">
      <c r="A36" s="30">
        <v>17</v>
      </c>
      <c r="B36" s="31" t="str">
        <f>Item17!B3</f>
        <v>BEBEDOURO DE COLUNA TIPO PRESSÃO, com as seguintes especificações:
• Certificado pelo Inmetro;
• Tensão Elétrica 127V;
• Gabinete com laterais e base confeccionada em aço;
• Com 2 torneiras de pressão em latão cromado, uma para jato outra para copo;
• Pia em aço inoxidável;
• Filtro de água com carvão ativado, para reter partículas sólidas e gosto de cloro;
• Capacidade de refrigeração para atendimento médio de 20 pessoas/hora.
• Gás refrigerante ecológico.
• Em conformidade com a norma ABNT NBR 16236:2013 e possuir Selo INMETRO</v>
      </c>
      <c r="C36" s="30" t="str">
        <f>Item17!E3</f>
        <v>unidade</v>
      </c>
      <c r="D36" s="30">
        <f>Item17!F3</f>
        <v>60</v>
      </c>
      <c r="E36" s="35">
        <f>MIN(Item17!H3:H17)</f>
        <v>594.35</v>
      </c>
      <c r="F36" s="32">
        <f t="shared" si="1"/>
        <v>35661</v>
      </c>
      <c r="G36" s="40"/>
    </row>
    <row r="37" spans="1:7" s="39" customFormat="1" ht="17.25" x14ac:dyDescent="0.2">
      <c r="A37" s="34" t="s">
        <v>78</v>
      </c>
      <c r="B37" s="74" t="str">
        <f>INDEX(Item18!G3:G17,MATCH(E38,Item18!H3:H17,0))</f>
        <v>CARVALHO MIRANDA EMPREENDIMENTOS EIRELI</v>
      </c>
      <c r="C37" s="75"/>
      <c r="D37" s="75"/>
      <c r="E37" s="75"/>
      <c r="F37" s="76"/>
      <c r="G37" s="40"/>
    </row>
    <row r="38" spans="1:7" s="39" customFormat="1" ht="127.5" x14ac:dyDescent="0.2">
      <c r="A38" s="30">
        <v>18</v>
      </c>
      <c r="B38" s="31" t="str">
        <f>Item18!B3</f>
        <v>BEBEDOURO DE COLUNA TIPO PRESSÃO, com as seguintes especificações:
• Certificado pelo Inmetro;
• Tensão Elétrica 220V;
• Gabinete com laterais e base confeccionada em aço;
• Com 2 torneiras de pressão em latão cromado, uma para jato outra para copo;
• Pia em aço inoxidável;
• Filtro de água com carvão ativado, para reter partículas sólidas e gosto de cloro;
• Capacidade de refrigeração para atendimento médio de 20 pessoas/hora.
• Gás refrigerante ecológico.
• Em conformidade com a norma ABNT NBR 16236:2013 e possuir Selo INMETRO</v>
      </c>
      <c r="C38" s="30" t="str">
        <f>Item18!E3</f>
        <v>unidade</v>
      </c>
      <c r="D38" s="30">
        <f>Item18!F3</f>
        <v>60</v>
      </c>
      <c r="E38" s="35">
        <f>MIN(Item18!H3:H17)</f>
        <v>594.34</v>
      </c>
      <c r="F38" s="32">
        <f t="shared" si="1"/>
        <v>35660.400000000001</v>
      </c>
      <c r="G38" s="40"/>
    </row>
    <row r="39" spans="1:7" s="39" customFormat="1" ht="17.25" x14ac:dyDescent="0.2">
      <c r="A39" s="34" t="s">
        <v>78</v>
      </c>
      <c r="B39" s="74" t="str">
        <f>INDEX(Item19!G3:G17,MATCH(E40,Item19!H3:H17,0))</f>
        <v>CARVALHO MIRANDA EMPREENDIMENTOS EIRELI</v>
      </c>
      <c r="C39" s="75"/>
      <c r="D39" s="75"/>
      <c r="E39" s="75"/>
      <c r="F39" s="76"/>
      <c r="G39" s="40"/>
    </row>
    <row r="40" spans="1:7" s="39" customFormat="1" ht="89.25" x14ac:dyDescent="0.2">
      <c r="A40" s="30">
        <v>19</v>
      </c>
      <c r="B40" s="31" t="str">
        <f>Item19!B3</f>
        <v>VENTILADOR DE COLUNA, com as seguintes especificações:
• Grade de metal;
• Diâmetro da grade: 65 cm, admitida variação de ± 5 cm;
• Tensão: bivolt;
• Coluna regulável, com altura mínima de 1,5m na posição distendida;
• Mecanismo oscilante e controle de velocidade.
• Garantia de no mínimo 360 dias.</v>
      </c>
      <c r="C40" s="30" t="str">
        <f>Item19!E3</f>
        <v>unidade</v>
      </c>
      <c r="D40" s="30">
        <f>Item19!F3</f>
        <v>200</v>
      </c>
      <c r="E40" s="35">
        <f>MIN(Item19!H3:H17)</f>
        <v>189.22</v>
      </c>
      <c r="F40" s="32">
        <f t="shared" si="1"/>
        <v>37844</v>
      </c>
      <c r="G40" s="40"/>
    </row>
    <row r="41" spans="1:7" s="39" customFormat="1" ht="17.25" x14ac:dyDescent="0.2">
      <c r="A41" s="34" t="s">
        <v>78</v>
      </c>
      <c r="B41" s="74" t="str">
        <f>INDEX(Item20!G3:G17,MATCH(E42,Item20!H3:H17,0))</f>
        <v>MAGAZINE LUIZA - loja virtual</v>
      </c>
      <c r="C41" s="75"/>
      <c r="D41" s="75"/>
      <c r="E41" s="75"/>
      <c r="F41" s="76"/>
      <c r="G41" s="40"/>
    </row>
    <row r="42" spans="1:7" s="39" customFormat="1" ht="114.75" x14ac:dyDescent="0.2">
      <c r="A42" s="30">
        <v>20</v>
      </c>
      <c r="B42" s="31" t="str">
        <f>Item20!B3</f>
        <v>APARELHO DE DVD PLAYER, com as seguintes características:
• Com controle remoto (pilhas inclusas);
• Cabos de Áudio/Video;
• Compatíveis com as mídias DVD, DVD-R, DVD-RW,DVD+R,DVD+RW,Áudio CD, CD, CD-R, CD-RW;
• Compatível com formatos MP3, WMA, JPEG, DIVX;
• Entrada USB (no mínimo uma);
• Saídas: Vídeo Composto, Coaxial, Áudio  Analógico;
• Alimentação bi volt: 110 – 220 v/60hz;
• Garantia de no mínimo 180 dias.</v>
      </c>
      <c r="C42" s="30" t="str">
        <f>Item20!E3</f>
        <v>unidade</v>
      </c>
      <c r="D42" s="30">
        <f>Item20!F3</f>
        <v>50</v>
      </c>
      <c r="E42" s="35">
        <f>MIN(Item20!H3:H17)</f>
        <v>99</v>
      </c>
      <c r="F42" s="32">
        <f t="shared" si="1"/>
        <v>4950</v>
      </c>
      <c r="G42" s="40"/>
    </row>
    <row r="43" spans="1:7" s="39" customFormat="1" ht="17.25" x14ac:dyDescent="0.2">
      <c r="A43" s="34" t="s">
        <v>78</v>
      </c>
      <c r="B43" s="74" t="str">
        <f>INDEX(Item21!G3:G17,MATCH(E44,Item21!H3:H17,0))</f>
        <v>PONTO FRIO - loja virtual</v>
      </c>
      <c r="C43" s="75"/>
      <c r="D43" s="75"/>
      <c r="E43" s="75"/>
      <c r="F43" s="76"/>
      <c r="G43" s="40"/>
    </row>
    <row r="44" spans="1:7" s="39" customFormat="1" ht="127.5" x14ac:dyDescent="0.2">
      <c r="A44" s="30">
        <v>21</v>
      </c>
      <c r="B44" s="31" t="str">
        <f>Item21!B3</f>
        <v>REFRIGERADOR, com as seguintes especificações:
• Volume interno total: mínimo de 340 litros; 
• Selo Procel Classe A;
• Tensão elétrica: 127 V;
• Frost free;
• Prateleiras removíveis;
• Portas reversíveis;
• Controle de temperatura;
• Fluído refrigerante ecológico
• Cor branca.</v>
      </c>
      <c r="C44" s="30" t="str">
        <f>Item21!E3</f>
        <v>unidade</v>
      </c>
      <c r="D44" s="30">
        <f>Item21!F3</f>
        <v>20</v>
      </c>
      <c r="E44" s="35">
        <f>MIN(Item21!H3:H17)</f>
        <v>1804.05</v>
      </c>
      <c r="F44" s="32">
        <f t="shared" si="1"/>
        <v>36081</v>
      </c>
      <c r="G44" s="40"/>
    </row>
    <row r="45" spans="1:7" s="39" customFormat="1" ht="17.25" x14ac:dyDescent="0.2">
      <c r="A45" s="34" t="s">
        <v>78</v>
      </c>
      <c r="B45" s="74" t="str">
        <f>INDEX(Item22!G3:G17,MATCH(E46,Item22!H3:H17,0))</f>
        <v>CASAS BAHIA - loja virtual</v>
      </c>
      <c r="C45" s="75"/>
      <c r="D45" s="75"/>
      <c r="E45" s="75"/>
      <c r="F45" s="76"/>
      <c r="G45" s="40"/>
    </row>
    <row r="46" spans="1:7" s="39" customFormat="1" ht="127.5" x14ac:dyDescent="0.2">
      <c r="A46" s="30">
        <v>22</v>
      </c>
      <c r="B46" s="31" t="str">
        <f>Item22!B3</f>
        <v>REFRIGERADOR, com as seguintes especificações:
• Volume interno total: mínimo de 340 litros; 
• Selo Procel Classe A;
• Tensão elétrica: 220 V;
• Frost free;
• Prateleiras removíveis;
• Portas reversíveis;
• Controle de temperatura;
• Fluído refrigerante ecológico
• Cor branca.</v>
      </c>
      <c r="C46" s="30" t="str">
        <f>Item22!E3</f>
        <v>unidade</v>
      </c>
      <c r="D46" s="30">
        <f>Item22!F3</f>
        <v>10</v>
      </c>
      <c r="E46" s="35">
        <f>MIN(Item22!H3:H17)</f>
        <v>1804.05</v>
      </c>
      <c r="F46" s="32">
        <f t="shared" si="1"/>
        <v>18040.5</v>
      </c>
      <c r="G46" s="40"/>
    </row>
    <row r="47" spans="1:7" s="39" customFormat="1" ht="17.25" x14ac:dyDescent="0.2">
      <c r="A47" s="34" t="s">
        <v>78</v>
      </c>
      <c r="B47" s="74" t="str">
        <f>INDEX(Item23!G3:G17,MATCH(E48,Item23!H3:H17,0))</f>
        <v>COLOMBO - loja virtual</v>
      </c>
      <c r="C47" s="75"/>
      <c r="D47" s="75"/>
      <c r="E47" s="75"/>
      <c r="F47" s="76"/>
      <c r="G47" s="40"/>
    </row>
    <row r="48" spans="1:7" s="39" customFormat="1" ht="102" x14ac:dyDescent="0.2">
      <c r="A48" s="30">
        <v>23</v>
      </c>
      <c r="B48" s="31" t="str">
        <f>Item23!B3</f>
        <v>FREEZER VERTICAL FROST FREE, com as seguintes especificações: 
• Capacidade : mínimo de 200 litros;
• Selo Procel classe A;
• Fluído refrigerante ecológico;
• Com gavetas removíveis;
• Controle de temperatura;
• Tensão elétrica: 127 V;
• Cor branca.</v>
      </c>
      <c r="C48" s="30" t="str">
        <f>Item23!E3</f>
        <v>unidade</v>
      </c>
      <c r="D48" s="30">
        <f>Item23!F3</f>
        <v>3</v>
      </c>
      <c r="E48" s="35">
        <f>MIN(Item23!H3:H17)</f>
        <v>1639</v>
      </c>
      <c r="F48" s="32">
        <f t="shared" si="1"/>
        <v>4917</v>
      </c>
      <c r="G48" s="40"/>
    </row>
    <row r="49" spans="1:7" s="39" customFormat="1" ht="17.25" x14ac:dyDescent="0.2">
      <c r="A49" s="34" t="s">
        <v>78</v>
      </c>
      <c r="B49" s="74" t="str">
        <f>INDEX(Item24!G3:G17,MATCH(E50,Item24!H3:H17,0))</f>
        <v>COLOMBO - loja virtual</v>
      </c>
      <c r="C49" s="75"/>
      <c r="D49" s="75"/>
      <c r="E49" s="75"/>
      <c r="F49" s="76"/>
      <c r="G49" s="40"/>
    </row>
    <row r="50" spans="1:7" s="39" customFormat="1" ht="102" x14ac:dyDescent="0.2">
      <c r="A50" s="30">
        <v>24</v>
      </c>
      <c r="B50" s="31" t="str">
        <f>Item24!B3</f>
        <v>FREEZER VERTICAL FROST FREE, com as seguintes especificações: 
• Capacidade: mínimo de 200 litros;
• Selo Procel classe A;
• Fluído refrigerante ecológico;
• Com gavetas removíveis;
• Controle de temperatura;
• Tensão elétrica: 220 V;
• Cor branca.</v>
      </c>
      <c r="C50" s="30" t="str">
        <f>Item24!E3</f>
        <v>unidade</v>
      </c>
      <c r="D50" s="30">
        <f>Item24!F3</f>
        <v>10</v>
      </c>
      <c r="E50" s="35">
        <f>MIN(Item24!H3:H17)</f>
        <v>1639</v>
      </c>
      <c r="F50" s="32">
        <f t="shared" si="1"/>
        <v>16390</v>
      </c>
      <c r="G50" s="40"/>
    </row>
    <row r="51" spans="1:7" s="39" customFormat="1" ht="17.25" x14ac:dyDescent="0.2">
      <c r="A51" s="34" t="s">
        <v>78</v>
      </c>
      <c r="B51" s="74" t="str">
        <f>INDEX(Item25!G3:G17,MATCH(E52,Item25!H3:H17,0))</f>
        <v>PONTUAL COMERCE - loja virtual</v>
      </c>
      <c r="C51" s="75"/>
      <c r="D51" s="75"/>
      <c r="E51" s="75"/>
      <c r="F51" s="76"/>
      <c r="G51" s="40"/>
    </row>
    <row r="52" spans="1:7" s="39" customFormat="1" ht="89.25" x14ac:dyDescent="0.2">
      <c r="A52" s="30">
        <v>25</v>
      </c>
      <c r="B52" s="31" t="str">
        <f>Item25!B3</f>
        <v>VENTILADOR DE PAREDE, com as seguintes especificações:
• Grade de metal;
• Diâmetro da grade: 100 cm, admitida variação de ± 5 cm;
• Rotação mínima: 1000 r.p.m.
• Tensão: bivolt (110 – 220v);
• Regulagem de inclinação.
• Garantia de no mínimo 360 dias.</v>
      </c>
      <c r="C52" s="30" t="str">
        <f>Item25!E3</f>
        <v>unidade</v>
      </c>
      <c r="D52" s="30">
        <f>Item25!F3</f>
        <v>40</v>
      </c>
      <c r="E52" s="35">
        <f>MIN(Item25!H3:H17)</f>
        <v>650.99</v>
      </c>
      <c r="F52" s="32">
        <f t="shared" si="1"/>
        <v>26039.599999999999</v>
      </c>
      <c r="G52" s="40"/>
    </row>
    <row r="53" spans="1:7" s="39" customFormat="1" ht="17.25" x14ac:dyDescent="0.2">
      <c r="A53" s="34" t="s">
        <v>78</v>
      </c>
      <c r="B53" s="74" t="str">
        <f>INDEX(Item26!G3:G17,MATCH(E54,Item26!H3:H17,0))</f>
        <v>N. B. DISTRIBUIDORA E IMPORTADORA DE PRODUTOS E EQUIPAM</v>
      </c>
      <c r="C53" s="75"/>
      <c r="D53" s="75"/>
      <c r="E53" s="75"/>
      <c r="F53" s="76"/>
      <c r="G53" s="40"/>
    </row>
    <row r="54" spans="1:7" s="39" customFormat="1" ht="102" x14ac:dyDescent="0.2">
      <c r="A54" s="30">
        <v>26</v>
      </c>
      <c r="B54" s="31" t="str">
        <f>Item26!B3</f>
        <v>CAFETEIRA ELÉTRICA INDUSTRIAL, com as seguintes características;
• Depósito em aço inox;
• Capacidade para 20 litros de café pronto;
• Termostato regulável na faixa de 20º C a 120º C.
• Tensão elétrica: 220 v;
• Potência mínima de aquecimento: 4000 W;
• Acompanha coador de pano.
• Garantia de no mínimo 180 dias.</v>
      </c>
      <c r="C54" s="30" t="str">
        <f>Item26!E3</f>
        <v>unidade</v>
      </c>
      <c r="D54" s="30">
        <f>Item26!F3</f>
        <v>5</v>
      </c>
      <c r="E54" s="35">
        <f>MIN(Item26!H3:H17)</f>
        <v>307.16000000000003</v>
      </c>
      <c r="F54" s="32">
        <f t="shared" si="1"/>
        <v>1535.8000000000002</v>
      </c>
      <c r="G54" s="40"/>
    </row>
    <row r="55" spans="1:7" s="39" customFormat="1" ht="17.25" x14ac:dyDescent="0.2">
      <c r="A55" s="34" t="s">
        <v>78</v>
      </c>
      <c r="B55" s="74" t="str">
        <f>INDEX(Item27!G3:G17,MATCH(E56,Item27!H3:H17,0))</f>
        <v>CARVALHO MIRANDA EMPREENDIMENTOS EIRELI</v>
      </c>
      <c r="C55" s="75"/>
      <c r="D55" s="75"/>
      <c r="E55" s="75"/>
      <c r="F55" s="76"/>
      <c r="G55" s="40"/>
    </row>
    <row r="56" spans="1:7" s="39" customFormat="1" ht="127.5" x14ac:dyDescent="0.2">
      <c r="A56" s="30">
        <v>27</v>
      </c>
      <c r="B56" s="31" t="str">
        <f>Item27!B3</f>
        <v>LIQUIDIFICADOR INDUSTRIAL, com as seguintes características;
• Com gabinete/corpo e copo em inox;
• Capacidade do copo: 1,5 a 2 litros;
• Com tecla/botão liga/desliga
• Com função pulsar
• Base antiderrapante;
• Potência: 800 W ou superior
• Tensão elétrica: 127 V
• Garantia de no mínimo 180 dias.</v>
      </c>
      <c r="C56" s="30" t="str">
        <f>Item27!E3</f>
        <v>unidade</v>
      </c>
      <c r="D56" s="30">
        <f>Item27!F3</f>
        <v>4</v>
      </c>
      <c r="E56" s="35">
        <f>MIN(Item27!H3:H17)</f>
        <v>396.55</v>
      </c>
      <c r="F56" s="32">
        <f t="shared" si="1"/>
        <v>1586.2</v>
      </c>
      <c r="G56" s="40"/>
    </row>
    <row r="57" spans="1:7" s="39" customFormat="1" ht="17.25" x14ac:dyDescent="0.2">
      <c r="A57" s="34" t="s">
        <v>78</v>
      </c>
      <c r="B57" s="74" t="str">
        <f>INDEX(Item28!G3:G17,MATCH(E58,Item28!H3:H17,0))</f>
        <v>HM DISTRIBUIDORA COMERCIO E SERVICOS EIRELI</v>
      </c>
      <c r="C57" s="75"/>
      <c r="D57" s="75"/>
      <c r="E57" s="75"/>
      <c r="F57" s="76"/>
      <c r="G57" s="40"/>
    </row>
    <row r="58" spans="1:7" s="39" customFormat="1" ht="127.5" x14ac:dyDescent="0.2">
      <c r="A58" s="30">
        <v>28</v>
      </c>
      <c r="B58" s="31" t="str">
        <f>Item28!B3</f>
        <v>LIQUIDIFICADOR INDUSTRIAL, com as seguintes características;
• Com gabinete/corpo e copo em inox;
• Capacidade do copo: 1,5 a 2 litros;
• Com tecla/botão liga/desliga
• Com função pulsar
• Base antiderrapante;
• Potência: 800 W ou superior
• Tensão elétrica: 220 V
• Garantia de no mínimo 180 dias.</v>
      </c>
      <c r="C58" s="30" t="str">
        <f>Item28!E3</f>
        <v>unidade</v>
      </c>
      <c r="D58" s="30">
        <f>Item28!F3</f>
        <v>4</v>
      </c>
      <c r="E58" s="35">
        <f>MIN(Item28!H3:H17)</f>
        <v>483.67</v>
      </c>
      <c r="F58" s="32">
        <f t="shared" si="1"/>
        <v>1934.68</v>
      </c>
      <c r="G58" s="40"/>
    </row>
    <row r="59" spans="1:7" s="39" customFormat="1" ht="17.25" x14ac:dyDescent="0.2">
      <c r="A59" s="34" t="s">
        <v>78</v>
      </c>
      <c r="B59" s="74" t="str">
        <f>INDEX(Item29!G3:G17,MATCH(E60,Item29!H3:H17,0))</f>
        <v>CARVALHO MIRANDA EMPREENDIMENTOS EIRELI</v>
      </c>
      <c r="C59" s="75"/>
      <c r="D59" s="75"/>
      <c r="E59" s="75"/>
      <c r="F59" s="76"/>
      <c r="G59" s="40"/>
    </row>
    <row r="60" spans="1:7" s="39" customFormat="1" ht="408" x14ac:dyDescent="0.2">
      <c r="A60" s="30">
        <v>29</v>
      </c>
      <c r="B60" s="31" t="str">
        <f>Item29!B3</f>
        <v>KIT DE MICROFONE SEM FIO DE MÃO, DUPLO, COM RECEPTOR UHF, com as seguintes especificações;
Acompanha 2 (dois) microfones com características:
• Cápsula: Dinâmica
• Frequência de trabalho: UHF
• Resposta frequência: 40Hz a 16KHz (ou faixa mais ampla)
• Potência de saída: mínimo de 10mW
• Emissão de espúrios: menor ou igual a 40dB (with carrier)
• Estabilidade de frequência: mínimo de 0,0005%
• Padrão polar Super Cardioide
• Alimentação dos microfones: a pilhas
Acompanha 1 (um) receptor UHF duplo com características:
• Quantidade de receptores UHF por kit: 1 (um)
• Estabilidade 10PPM
• Frequência de trabalho: UHF
• Oscilador PLL
• Impedância de saída: 600 Ohms (ou menor)
• Máximo desvio de frequência: 50Hz
• Rejeição de espúrios: 75dB típico
• Rejeição de imagem: 85dB típico
• Relação sinal/ruído: maior ou igual a 105dB
• T.H.D. (distorção harmônica total): menor ou igual a 0.5% @ 1KHz
• Resposta frequência: 40Hz a 16KHz (ou faixa mais ampla)
• 2 (duas) saídas independentes balanceadas (XLR)
• Sensibilidade:1.6uV @ sinad =12Db
• Garantia de no mínimo 90 dias.
Em nenhuma hipótese os microfones devem ser considerados separadamente do receptor, pois deve haver compatibilidade entre ambos.</v>
      </c>
      <c r="C60" s="30" t="str">
        <f>Item29!E3</f>
        <v>unidade</v>
      </c>
      <c r="D60" s="30">
        <f>Item29!F3</f>
        <v>3</v>
      </c>
      <c r="E60" s="35">
        <f>MIN(Item29!H3:H17)</f>
        <v>698.36</v>
      </c>
      <c r="F60" s="32">
        <f t="shared" si="1"/>
        <v>2095.08</v>
      </c>
      <c r="G60" s="40"/>
    </row>
    <row r="61" spans="1:7" s="39" customFormat="1" ht="17.25" x14ac:dyDescent="0.2">
      <c r="A61" s="34" t="s">
        <v>78</v>
      </c>
      <c r="B61" s="74" t="str">
        <f>INDEX(Item30!G3:G17,MATCH(E62,Item30!H3:H17,0))</f>
        <v>CISSA MAGAZINE - loja virtual</v>
      </c>
      <c r="C61" s="75"/>
      <c r="D61" s="75"/>
      <c r="E61" s="75"/>
      <c r="F61" s="76"/>
      <c r="G61" s="40"/>
    </row>
    <row r="62" spans="1:7" s="39" customFormat="1" ht="409.5" x14ac:dyDescent="0.2">
      <c r="A62" s="30">
        <v>30</v>
      </c>
      <c r="B62" s="31" t="str">
        <f>Item30!B3</f>
        <v>KIT DE MICROFONE LAPELA SEM FIO COM TRANSMISSOR E RECEPTOR UHF, com as seguintes características:
• O kit acompanha Transmissor e Receptor com Display LCD Multifuncional mais microfone lapela.
• Função Auto-Scan
• Busca automática de frequência
• Sincronização por infravermelho
• Baixo ruído de manuseio
• Saída XLR balanceada e P10 não balanceada
• Sistema headset, lapela e instrumento
• Faixa de frequência: UHF
• Modo FM (Banda larga)
• Distância entre canais: mínimo de 0,25MHz
• Estabilidade: ±0,005%
• Faixa dinâmica: 100dB
• Desvio máximo:  ±45kHz com limitador de nível
• Resposta em frequência: 60Hz-18kHz (±3dB) ou faixa mais ampla
• Relação S/N: maior ou igual a 98dB
• T.H.D.: menor ou igual a 0,5%
• Alcance mínimo: 80m
• Acompanha cabo P10/P10
• Acompanha cabo P10/P2
• Acompanha fonte de alimentação bivolt
Características do Receptor:
• Entrada de antena: BNC / 50Ω
• Sensibilidade: 7dBuV (90dB S/N)
• Com Faixa de ajuste de sensibilidade
• Rejeição de ruídos: maior ou igual a 75dB
• Nível de saída: mínimo de +400mVp.
• Display LCD
• Alimentação por fonte chaveada externa ou 110/220V VAC
Características do Transmissor:
• Saída de RF: mínimo de 15mW (Alta), mínimo de 3mW (Baixa);
• Display LCD
• Rejeição a ruídos: -60dB;
• Alimentação a pilhas
• Garantia de no mínimo 90 dias.
Em nenhuma hipótese os itens do kit (microfone, transmissor e receptor) devem ser considerados separadamente, pois deve haver compatibilidade entre microfone lapela, transmissor e receptor.</v>
      </c>
      <c r="C62" s="30" t="str">
        <f>Item30!E3</f>
        <v>unidade</v>
      </c>
      <c r="D62" s="30">
        <f>Item30!F3</f>
        <v>3</v>
      </c>
      <c r="E62" s="35">
        <f>MIN(Item30!H3:H17)</f>
        <v>367.93</v>
      </c>
      <c r="F62" s="32">
        <f t="shared" si="1"/>
        <v>1103.79</v>
      </c>
      <c r="G62" s="40"/>
    </row>
    <row r="63" spans="1:7" s="39" customFormat="1" ht="17.25" x14ac:dyDescent="0.2">
      <c r="A63" s="34" t="s">
        <v>78</v>
      </c>
      <c r="B63" s="74" t="str">
        <f>INDEX(Item31!G3:G17,MATCH(E64,Item31!H3:H17,0))</f>
        <v>MULTISOM - loja virtual</v>
      </c>
      <c r="C63" s="75"/>
      <c r="D63" s="75"/>
      <c r="E63" s="75"/>
      <c r="F63" s="76"/>
      <c r="G63" s="40"/>
    </row>
    <row r="64" spans="1:7" s="39" customFormat="1" ht="127.5" x14ac:dyDescent="0.2">
      <c r="A64" s="30">
        <v>31</v>
      </c>
      <c r="B64" s="31" t="str">
        <f>Item31!B3</f>
        <v>MICROFONE DE MÃO COM FIO
• Tipo: Dinâmico
• Resposta de Frequência: 50Hz a 15kHz
• Padrão Polar: Cardióide
• Impedância: 600 Ohms
• Conector XLR
• Sensibilidade: -52dBV/PA a 1kHz;
• Com chave liga e desliga
• Garantia de no mínimo 90 dias.</v>
      </c>
      <c r="C64" s="30" t="str">
        <f>Item31!E3</f>
        <v>unidade</v>
      </c>
      <c r="D64" s="30">
        <f>Item31!F3</f>
        <v>3</v>
      </c>
      <c r="E64" s="35">
        <f>MIN(Item31!H3:H17)</f>
        <v>89</v>
      </c>
      <c r="F64" s="32">
        <f t="shared" si="1"/>
        <v>267</v>
      </c>
      <c r="G64" s="40"/>
    </row>
    <row r="65" spans="1:7" s="39" customFormat="1" ht="17.25" x14ac:dyDescent="0.2">
      <c r="A65" s="34" t="s">
        <v>78</v>
      </c>
      <c r="B65" s="74" t="str">
        <f>INDEX(Item32!G3:G17,MATCH(E66,Item32!H3:H17,0))</f>
        <v>CISSA MAGAZINE - loja virtual</v>
      </c>
      <c r="C65" s="75"/>
      <c r="D65" s="75"/>
      <c r="E65" s="75"/>
      <c r="F65" s="76"/>
      <c r="G65" s="40"/>
    </row>
    <row r="66" spans="1:7" s="39" customFormat="1" ht="165.75" x14ac:dyDescent="0.2">
      <c r="A66" s="30">
        <v>32</v>
      </c>
      <c r="B66" s="31" t="str">
        <f>Item32!B3</f>
        <v>CÂMERA DIGITAL SEMIPROFISSIONAL
• Tipo: Semiprofissional
• Resolução mínima: 18 MP
• Zoom Óptico: mínimo 3x 
• Modos de disparo: automático, manual e programado.
• Sensor: CCD ou CMOS
• Monitor/Display: 3 polegadas
• Abertura do diafragma: f/3.0 - 5.9
• Captura de Vídeo em HD ou FullHD
• Compatível cartões de memória SD, SDHC e SDXC
• Conectividade USB
• Alimentação a Pilhas</v>
      </c>
      <c r="C66" s="30" t="str">
        <f>Item32!E3</f>
        <v>unidade</v>
      </c>
      <c r="D66" s="30">
        <f>Item32!F3</f>
        <v>3</v>
      </c>
      <c r="E66" s="35">
        <f>MIN(Item32!H3:H17)</f>
        <v>987</v>
      </c>
      <c r="F66" s="32">
        <f t="shared" si="1"/>
        <v>2961</v>
      </c>
      <c r="G66" s="40"/>
    </row>
    <row r="67" spans="1:7" s="39" customFormat="1" ht="17.25" x14ac:dyDescent="0.2">
      <c r="A67" s="34" t="s">
        <v>78</v>
      </c>
      <c r="B67" s="74" t="str">
        <f>INDEX(Item33!G3:G17,MATCH(E68,Item33!H3:H17,0))</f>
        <v>KALIFA - loja virtual</v>
      </c>
      <c r="C67" s="75"/>
      <c r="D67" s="75"/>
      <c r="E67" s="75"/>
      <c r="F67" s="76"/>
      <c r="G67" s="40"/>
    </row>
    <row r="68" spans="1:7" s="39" customFormat="1" ht="165.75" x14ac:dyDescent="0.2">
      <c r="A68" s="30">
        <v>33</v>
      </c>
      <c r="B68" s="31" t="str">
        <f>Item33!B3</f>
        <v>CAIXA DE SOM AMPLIFICADA ATIVA - PORTÁTIL
• Potência 160 W RMS
• Entradas Auxiliar (RCA), USB e SD Card
• 1 (uma) Entrada para Microfone com fio (P10 ou XLR 3 pinos)
• Efeito Reverb e Delay para os microfones
• Controle de Volume Master
• Falante 12 Polegadas com drive piezoelétrico
• Equalização de 03 vias Grave Médio e Agudo
• Alimentação AC com fonte chaveada externa ou diretamente 127/220 VAC
• Dimensões aproximadas (A x L x P): 59cm x 37cm x 31cm
• Desejável possuir alça e rodinhas para transporte.
• Garantia de no mínimo 90 dias.</v>
      </c>
      <c r="C68" s="30" t="str">
        <f>Item33!E3</f>
        <v>unidade</v>
      </c>
      <c r="D68" s="30">
        <f>Item33!F3</f>
        <v>3</v>
      </c>
      <c r="E68" s="35">
        <f>MIN(Item33!H3:H17)</f>
        <v>809.19</v>
      </c>
      <c r="F68" s="32">
        <f t="shared" si="1"/>
        <v>2427.5700000000002</v>
      </c>
      <c r="G68" s="40"/>
    </row>
    <row r="69" spans="1:7" s="39" customFormat="1" ht="17.25" x14ac:dyDescent="0.2">
      <c r="A69" s="34" t="s">
        <v>78</v>
      </c>
      <c r="B69" s="74" t="str">
        <f>INDEX(Item34!G3:G17,MATCH(E70,Item34!H3:H17,0))</f>
        <v>ALTA FREQUENCIA COMERCIAL EIRELI</v>
      </c>
      <c r="C69" s="75"/>
      <c r="D69" s="75"/>
      <c r="E69" s="75"/>
      <c r="F69" s="76"/>
      <c r="G69" s="40"/>
    </row>
    <row r="70" spans="1:7" s="39" customFormat="1" ht="191.25" x14ac:dyDescent="0.2">
      <c r="A70" s="30">
        <v>34</v>
      </c>
      <c r="B70" s="31" t="str">
        <f>Item34!B3</f>
        <v>CAIXA ACÚSTICA AMPLIFICADA ATIVA PROFISSIONAL
• Resposta de Frequência: 35Hz a 20KHz (ou faixa mais ampla)
• Sistema Bass-Reflex 2 vias
• Woofer de 15 Polegadas
• Corneta com drive de titânio de 1 Polegada
• Potência : 300W RMS
• Impedância: 8Ω
• Divisor de frequência: corte em 3,5 kHz
• Máximo SPL: maior ou igual a 129dB
• 2 (duas) entradas P10 para microfone
• 1 (uma) entrada RCA estéreo
• 1 (uma) saída RCA estéreo
• Alimentação 127/220 VAC (60Hz)
• Garantia de no mínimo 90 dias.</v>
      </c>
      <c r="C70" s="30" t="str">
        <f>Item34!E3</f>
        <v>unidade</v>
      </c>
      <c r="D70" s="30">
        <f>Item34!F3</f>
        <v>3</v>
      </c>
      <c r="E70" s="35">
        <f>MIN(Item34!H3:H17)</f>
        <v>1403.67</v>
      </c>
      <c r="F70" s="32">
        <f t="shared" si="1"/>
        <v>4211.01</v>
      </c>
      <c r="G70" s="40"/>
    </row>
    <row r="71" spans="1:7" s="39" customFormat="1" ht="17.25" x14ac:dyDescent="0.2">
      <c r="A71" s="34" t="s">
        <v>78</v>
      </c>
      <c r="B71" s="74" t="str">
        <f>INDEX(Item35!G3:G17,MATCH(E72,Item35!H3:H17,0))</f>
        <v>MAGAZINE LUIZA - loja virtual</v>
      </c>
      <c r="C71" s="75"/>
      <c r="D71" s="75"/>
      <c r="E71" s="75"/>
      <c r="F71" s="76"/>
      <c r="G71" s="40"/>
    </row>
    <row r="72" spans="1:7" s="39" customFormat="1" ht="229.5" x14ac:dyDescent="0.2">
      <c r="A72" s="30">
        <v>35</v>
      </c>
      <c r="B72" s="31" t="str">
        <f>Item35!B3</f>
        <v>PACOTE DE MICROFONE SEM FIO COM TRANSMISSOR PORTÁTIL UHF PARA SISTEMA DE FILMAGEM.
Especificação do Transmissor
• Tipo de sinal de frequência: UHF (Ultra High Frequency) 
• Tipo de oscilador: Sintetizador PLL controlado por cristal
• Tipo de antena: fio de comprimento de onda de ¼
• Saída de fone de ouvido: φ3,5 mm (5/32 polegadas) mini-jack estéreo
• Visualização: LCD
• Adaptador de receptor para encaixar em cima da câmera
Especificação do Microfone
• Tipo de sinal de frequência: UHF (Ultra High Frequency) 
• Tipo de oscilador: Sintetizador PLL controlado por cristal 
• Tipo de Emissão: F3E
• Tipo de Cápsula: Dinâmica 
• Diretividade: Unidirecional 
• Visualização: LCD</v>
      </c>
      <c r="C72" s="30" t="str">
        <f>Item35!E3</f>
        <v>unidade</v>
      </c>
      <c r="D72" s="30">
        <f>Item35!F3</f>
        <v>3</v>
      </c>
      <c r="E72" s="35">
        <f>MIN(Item35!H3:H17)</f>
        <v>2590.92</v>
      </c>
      <c r="F72" s="32">
        <f t="shared" si="1"/>
        <v>7772.76</v>
      </c>
      <c r="G72" s="40"/>
    </row>
    <row r="73" spans="1:7" s="39" customFormat="1" ht="17.25" x14ac:dyDescent="0.2">
      <c r="A73" s="34" t="s">
        <v>78</v>
      </c>
      <c r="B73" s="74" t="str">
        <f>INDEX(Item36!G3:G17,MATCH(E74,Item36!H3:H17,0))</f>
        <v>AUDIO VIDEO &amp; CIA - loja virtual</v>
      </c>
      <c r="C73" s="75"/>
      <c r="D73" s="75"/>
      <c r="E73" s="75"/>
      <c r="F73" s="76"/>
      <c r="G73" s="40"/>
    </row>
    <row r="74" spans="1:7" s="39" customFormat="1" ht="409.5" x14ac:dyDescent="0.2">
      <c r="A74" s="30">
        <v>36</v>
      </c>
      <c r="B74" s="31" t="str">
        <f>Item36!B3</f>
        <v>CÂMERA FILMADORA SEMIPROFISSIONAL
• Sensor: CMOS
• Pixels bruto: Aprox. 6.648.000 pixels
• Pixels efetivos de imagens em movimento em 16 por 9: Aprox. 6.140.000 pixels
• Iluminação Mínima: 3 lx (modo Low LUX, obturador 1/30)
• Velocidade do obturador: 1/8 - 1/10000 (Controle Manual da Velocidade do Obturador)
• Íris: Entre F1,8 - F3,4
• Equilíbrio de Branco: Auto, Outdoor (5800K), indoor (3200K), One-push (Touch panel)
• Entrada Mic: Minijack estéreo (x 1) 3,5 mm de diâmetro
• Entrada de áudio: XLR 3 pinos (fêmea) (x 2), LINE/MIC/MIC +48 V selecionável
• Saída A/V: Conector Remoto A/V
• Saída de Vídeo Componente: Conector Remoto A/V
• USB: Dispositivo USB, mini-AB/Hi-Speed (x 1)
• Saída de fones de ouvido: Minijack estéreo (x 1) 3,5mm de diâmetro
• Remoto: Minijack estéreo (2,5mm) de diâmetro
• Saída HDMI: Conector HDMI (x 1)
• Monitor LCD acoplado: mínimo de 3,5 polegadas, faixa de aspecto 16 por 9; 921 600 pontos (1920 x 480)
• Visor: 1,1 cm (tipo 0,45, faixa de aspecto 16 por 9) 1 226 880 pontos equivalente (852 x 3 [RGB] x 480)
• Microfone: Microfone estéreo 2 canais
• Mídia de Gravação: Memory Stick PRO Duo(Mark2), Memory Stick PRO-HG Duo,Memory Stick PRO- HG Duo HX, Cartão de Memória SD/SDHC/SDXC (Classe 4 ou maior)
Megafone
Acessórios que devem ser fornecidos:
• Adaptador AC [AC-L200C/D], Bateria Recarregável [NP-FV70], Cabo de alimentação, Microfone [ECM- XM1], Tela de Proteção Contra Vento,  Adaptador XLR, Protetor de lente com tampa, Copo ocular grande, Cabo Componente A/V, Cabo de conexão A/V, Cabo USB (mini-B), Cabo Adatador USB (para HDD externo) [VMC-UAM1], Controle Remoto Sem Fio [RM-845], Software (CD-ROM)
• Alimentação (Adaptador AC / Bateria) de 8,4V / 6,8V
• Formato de gravação - Formato de Vídeo HD MPEG-4 AVC/H.264 AVCHD formato compatível (formato original 1080/60p); Formato de Vídeo STD MPEG-2 PS; Formato de Áudio HD Linear PCM 2ch, 16bit, 48kHz / Dolby Digital 2ch, 16bit, 48kHz; Formato de Áudio STD Dolby Digital 2ch, 16bit, 48kHz.
• Distância focal de f = 3,8 mm - 38 mm (equivalente a 26,3 mm - 263 mm (16 por 9), 32,2 mm - 322 mm (4 por 3) em lente 35 mm)*. 
*A distância focal é quando o modo SteadyShot está no modo Active Off.
• Foco Full range auto/Manual</v>
      </c>
      <c r="C74" s="30" t="str">
        <f>Item36!E3</f>
        <v>unidade</v>
      </c>
      <c r="D74" s="30">
        <f>Item36!F3</f>
        <v>3</v>
      </c>
      <c r="E74" s="35">
        <f>MIN(Item36!H3:H17)</f>
        <v>8730</v>
      </c>
      <c r="F74" s="32">
        <f t="shared" si="1"/>
        <v>26190</v>
      </c>
      <c r="G74" s="40"/>
    </row>
    <row r="75" spans="1:7" s="39" customFormat="1" ht="17.25" x14ac:dyDescent="0.2">
      <c r="A75" s="34" t="s">
        <v>78</v>
      </c>
      <c r="B75" s="74" t="str">
        <f>INDEX(Item37!G3:G17,MATCH(E76,Item37!H3:H17,0))</f>
        <v>GS SHOP - loja virtual</v>
      </c>
      <c r="C75" s="75"/>
      <c r="D75" s="75"/>
      <c r="E75" s="75"/>
      <c r="F75" s="76"/>
      <c r="G75" s="40"/>
    </row>
    <row r="76" spans="1:7" s="39" customFormat="1" ht="153" x14ac:dyDescent="0.2">
      <c r="A76" s="30">
        <v>37</v>
      </c>
      <c r="B76" s="31" t="str">
        <f>Item37!B3</f>
        <v>MICROFONE DE CONDENSADOR DE ELETRETO DE LAPELA, OMNI-DIRECIONAL (MARCA SONY), com as seguintes características.
• Tipo cápsula: Condensador de eletreto
•  Resposta de frequência: 40 Hz a 20 kHz 
• Diretividade: Omnidirecional Sensibilidade: -43,0 ±3 dB 
• Impedância de saída: 1,2kΩ±30%, Não balanceado 
• Faixa dinâmica: 86 dB ou mais 
• Relação sinal/ruído: 60 dB ou mais
•  Ruído inerente: 34 dB SPL ou menos
•  Nível máximo de pressão de som de entrada: 120 dB SPL
• Garantia de no mínimo 180 dias.</v>
      </c>
      <c r="C76" s="30" t="str">
        <f>Item37!E3</f>
        <v>unidade</v>
      </c>
      <c r="D76" s="30">
        <f>Item37!F3</f>
        <v>3</v>
      </c>
      <c r="E76" s="35">
        <f>MIN(Item37!H3:H17)</f>
        <v>170.03</v>
      </c>
      <c r="F76" s="32">
        <f t="shared" si="1"/>
        <v>510.09000000000003</v>
      </c>
      <c r="G76" s="40"/>
    </row>
    <row r="77" spans="1:7" s="39" customFormat="1" ht="17.25" x14ac:dyDescent="0.2">
      <c r="A77" s="34" t="s">
        <v>78</v>
      </c>
      <c r="B77" s="74" t="str">
        <f>INDEX(Item38!G3:G17,MATCH(E78,Item38!H3:H17,0))</f>
        <v>UPPERSEG - loja virtual</v>
      </c>
      <c r="C77" s="75"/>
      <c r="D77" s="75"/>
      <c r="E77" s="75"/>
      <c r="F77" s="76"/>
      <c r="G77" s="40"/>
    </row>
    <row r="78" spans="1:7" s="39" customFormat="1" ht="216.75" x14ac:dyDescent="0.2">
      <c r="A78" s="30">
        <v>38</v>
      </c>
      <c r="B78" s="31" t="str">
        <f>Item38!B3</f>
        <v>ADAPTADOR PARA TELEFONE ANALÓGICO
• 1 porta WAN 100BASE-T RJ-45 Porta Ethernet (IEEE 802.3)
• 1 porta LAN 100 BASE-T RJ-45 Porta Ethertnet (IEEE 802.3)
• 2 portas de telefonia FXS RJ11, com 2 números de telefones independentes;
• Saídas de telefone compatíveis com telefones comuns com e sem fio, ou aparelhos de FAX
• Compatibilidade com protocolo SIP 2.0 (RFC 3261)
• Suporte a múltipla compressão de voz: G.711, G.726 , G. 723,.1, G.729
• Suporte DTMF e FSK
• Passagem de Fax G711 e T.38
• Suporte à supressão de silêncio, cancelamento de eco (G.165, G167, e G168), CNG (geração de ruído de conforto) e PLC (cancelamento de perda de pacote)
• Configuração de rede: estática, DHCP ou PPPoE (ADSL)
• Configurável através do navegador
• Compatível com as funções telefônicas: identificação de chamada, chamada em espera, correio de voz, etc
• Alimentação através de fonte externa bivolt automática</v>
      </c>
      <c r="C78" s="30" t="str">
        <f>Item38!E3</f>
        <v>unidade</v>
      </c>
      <c r="D78" s="30">
        <f>Item38!F3</f>
        <v>75</v>
      </c>
      <c r="E78" s="35">
        <f>MIN(Item38!H3:H17)</f>
        <v>309.51</v>
      </c>
      <c r="F78" s="32">
        <f t="shared" si="1"/>
        <v>23213.25</v>
      </c>
      <c r="G78" s="40"/>
    </row>
    <row r="79" spans="1:7" s="39" customFormat="1" ht="17.25" x14ac:dyDescent="0.2">
      <c r="A79" s="34" t="s">
        <v>78</v>
      </c>
      <c r="B79" s="74" t="str">
        <f>INDEX(Item39!G3:G17,MATCH(E80,Item39!H3:H17,0))</f>
        <v>EXTRA - loja virtual</v>
      </c>
      <c r="C79" s="75"/>
      <c r="D79" s="75"/>
      <c r="E79" s="75"/>
      <c r="F79" s="76"/>
      <c r="G79" s="40"/>
    </row>
    <row r="80" spans="1:7" s="39" customFormat="1" ht="242.25" x14ac:dyDescent="0.2">
      <c r="A80" s="30">
        <v>39</v>
      </c>
      <c r="B80" s="31" t="str">
        <f>Item39!B3</f>
        <v>PURIFICADOR DE ÁGUA, com as seguintes características:
• Tensão Elétrica: 127 volts
• Fornecimento de água em, no mínimo, 02 (duas) temperaturas: natural e gelada.
• Refrigeração feita por compressor.
• Para uso fixado na parede ou em bancada.
• Bica articulável.
• Acionamento por botão misturador giratório.
• Que possibilite fácil substituição do refil pelo próprio usuário, sem a necessidade de ferramentas (sistema “girou trocou”, “troca fácil”, apenas um botão ou similar).
• Elemento filtrante com capacidade de redução de cloro livre, retenção de partículas Classe C ou superior, e eliminação de odores e sabores presentes na água.
• Capacidade de fornecimento de água gelada de, no mínimo, 0,5 L/H, conforme norma ABNT NBR 16236/2013.
• Ligado na água da rede.
• Fluido refrigerante que não agrida o meio ambiente.
• Vida útil do filtro de, no mínimo 06 (seis) meses.
• Selo Procel 
• Cor branca, cinza, prata ou preta.
• Dimensões aproximadas (largura x altura x profundidade): 270 x 357 x 309 mm.</v>
      </c>
      <c r="C80" s="30" t="str">
        <f>Item39!E3</f>
        <v>unidade</v>
      </c>
      <c r="D80" s="30">
        <f>Item39!F3</f>
        <v>50</v>
      </c>
      <c r="E80" s="35">
        <f>MIN(Item39!H3:H17)</f>
        <v>589</v>
      </c>
      <c r="F80" s="32">
        <f t="shared" si="1"/>
        <v>29450</v>
      </c>
      <c r="G80" s="40"/>
    </row>
    <row r="81" spans="1:7" s="39" customFormat="1" ht="17.25" x14ac:dyDescent="0.2">
      <c r="A81" s="34" t="s">
        <v>78</v>
      </c>
      <c r="B81" s="74" t="str">
        <f>INDEX(Item40!G3:G17,MATCH(E82,Item40!H3:H17,0))</f>
        <v>LOJAS GUAPORÉ - loja virtual</v>
      </c>
      <c r="C81" s="75"/>
      <c r="D81" s="75"/>
      <c r="E81" s="75"/>
      <c r="F81" s="76"/>
      <c r="G81" s="40"/>
    </row>
    <row r="82" spans="1:7" s="39" customFormat="1" ht="255" x14ac:dyDescent="0.2">
      <c r="A82" s="30">
        <v>40</v>
      </c>
      <c r="B82" s="31" t="str">
        <f>Item40!B3</f>
        <v>PURIFICADOR DE ÁGUA, com as seguintes características:
• Tensão Elétrica: 220 volts.
• Fornecimento de água em, no mínimo, 02 (duas) temperaturas: natural e gelada.
• Refrigeração feita por compressor.
• Para uso fixado na parede ou em bancada.
• Bica articulável.
• Acionamento por botão misturador giratório.
• Que possibilite fácil substituição do refil pelo próprio usuário, sem a necessidade de ferramentas (sistema “girou trocou”, “troca fácil”, apenas um botão ou similar).
• Elemento filtrante com capacidade de redução de cloro livre, retenção de partículas Classe C ou superior, e eliminação de odores e sabores presentes na água.
• Capacidade de fornecimento de água gelada de, no mínimo, 0,5 L/H, conforme norma ABNT NBR 16236/2013
• Ligado na água da rede.
• Fluido refrigerante que não agrida o meio ambiente.
• Fluido refrigerante que não agrida o meio ambiente.
• Vida útil do filtro de, no mínimo 06 (seis) meses.
• Selo Procel 
• Cor branca, cinza, prata ou preta.
• Dimensões aproximadas (largura x altura x profundidade): 270 x 357 x 309 mm.</v>
      </c>
      <c r="C82" s="30" t="str">
        <f>Item40!E3</f>
        <v>unidade</v>
      </c>
      <c r="D82" s="30">
        <f>Item40!F3</f>
        <v>100</v>
      </c>
      <c r="E82" s="35">
        <f>MIN(Item40!H3:H17)</f>
        <v>524.37</v>
      </c>
      <c r="F82" s="32">
        <f t="shared" si="1"/>
        <v>52437</v>
      </c>
      <c r="G82" s="40"/>
    </row>
    <row r="83" spans="1:7" s="39" customFormat="1" ht="17.25" x14ac:dyDescent="0.2">
      <c r="A83" s="34" t="s">
        <v>78</v>
      </c>
      <c r="B83" s="74" t="str">
        <f>INDEX(Item41!G3:G17,MATCH(E84,Item41!H3:H17,0))</f>
        <v>MAGAZINE LUIZA - loja virtual</v>
      </c>
      <c r="C83" s="75"/>
      <c r="D83" s="75"/>
      <c r="E83" s="75"/>
      <c r="F83" s="76"/>
      <c r="G83" s="40"/>
    </row>
    <row r="84" spans="1:7" s="39" customFormat="1" ht="102" x14ac:dyDescent="0.2">
      <c r="A84" s="30">
        <v>41</v>
      </c>
      <c r="B84" s="31" t="str">
        <f>Item41!B3</f>
        <v>Refil para Purificador de água, com as seguintes características mínimas:
• Compatível com purificadores de água indicados nos itens 40 e 41
• Com capacidade de redução de cloro livre, retenção de partículas Classe C ou superior e eliminação de odores e sabores presentes na água.
• Que possibilite fácil substituição pelo próprio usuário, sem a necessidade de ferramentas (sistema “girou trocou”, “troca fácil”, apenas um botão ou similar).
• Vida útil de, no mínimo, 06 (seis) meses.
• Garantia, de no mínimo, 30 dias.</v>
      </c>
      <c r="C84" s="30" t="str">
        <f>Item41!E3</f>
        <v>unidade</v>
      </c>
      <c r="D84" s="30">
        <f>Item41!F3</f>
        <v>300</v>
      </c>
      <c r="E84" s="35">
        <f>MIN(Item41!H3:H17)</f>
        <v>30.9</v>
      </c>
      <c r="F84" s="32">
        <f t="shared" si="1"/>
        <v>9270</v>
      </c>
      <c r="G84" s="40"/>
    </row>
    <row r="85" spans="1:7" s="39" customFormat="1" ht="17.25" x14ac:dyDescent="0.2">
      <c r="A85" s="34" t="s">
        <v>78</v>
      </c>
      <c r="B85" s="74" t="str">
        <f>INDEX(Item42!G3:G17,MATCH(E86,Item42!H3:H17,0))</f>
        <v>ATELIE DECORE - loja virtual</v>
      </c>
      <c r="C85" s="75"/>
      <c r="D85" s="75"/>
      <c r="E85" s="75"/>
      <c r="F85" s="76"/>
      <c r="G85" s="40"/>
    </row>
    <row r="86" spans="1:7" s="39" customFormat="1" ht="178.5" x14ac:dyDescent="0.2">
      <c r="A86" s="30">
        <v>42</v>
      </c>
      <c r="B86" s="31" t="str">
        <f>Item42!B3</f>
        <v>TELEVISOR LED, com as seguintes características:
• Diagonal entre 30 a 32 polegadas;
• Conversor digital integrado;
• Cor preta.
• Potência stand by com selo Procel classe A;
• Fonte bivolt 110-220 V 
• Conexões
 Mínimo de 1 (uma) entradas HDMI;
 Mínimo de 1 (uma) entrada USB 2.0 ou superior com capacidade de reprodução de áudio, vídeo e musicas em alta resolução direto de dispositivo USB (Pen Drive);
 Mínimo de 1(uma) entrada de áudio /vídeo.
 Mínimo de uma entrada RF para TV aberta.
• Controle remoto munido das pilhas necessárias para o primeiro uso.
• Garantia de no mínimo 360 dias.</v>
      </c>
      <c r="C86" s="30" t="str">
        <f>Item42!E3</f>
        <v>unidade</v>
      </c>
      <c r="D86" s="30">
        <f>Item42!F3</f>
        <v>75</v>
      </c>
      <c r="E86" s="35">
        <f>MIN(Item42!H3:H17)</f>
        <v>559.84</v>
      </c>
      <c r="F86" s="32">
        <f t="shared" si="1"/>
        <v>41988</v>
      </c>
      <c r="G86" s="40"/>
    </row>
    <row r="87" spans="1:7" s="39" customFormat="1" ht="17.25" x14ac:dyDescent="0.2">
      <c r="A87" s="34" t="s">
        <v>78</v>
      </c>
      <c r="B87" s="74" t="str">
        <f>INDEX(Item43!G3:G17,MATCH(E88,Item43!H3:H17,0))</f>
        <v>KABUM - loja virtual</v>
      </c>
      <c r="C87" s="75"/>
      <c r="D87" s="75"/>
      <c r="E87" s="75"/>
      <c r="F87" s="76"/>
      <c r="G87" s="40"/>
    </row>
    <row r="88" spans="1:7" s="39" customFormat="1" ht="204" x14ac:dyDescent="0.2">
      <c r="A88" s="30">
        <v>43</v>
      </c>
      <c r="B88" s="31" t="str">
        <f>Item43!B3</f>
        <v>APARELHOS TELEFÔNICOS IP, com as seguintes características:
• Display alfanumérico;
• Teclado com as funções viva-voz, mute, redial e flash;
• 2 (duas) interfaces ethernet, modelo RJ-45/10/100baseT uma para conexão com a rede e outra para conexão com o PC;
•  Suporte para CODECs G711-A (PCMA), G.723 e G.729;
• Suporte ao protocolo SIP
• Suporte e Gerenciamento SMNP : MIB II e MIB UCD;
• Qualidade do Serviço: Nível 2 (IEEE 802.1p/Q) e Nível 3 (Dlffsen);
• CPU: Memória Flash de, no mínimo, 4 Mbytes e SDRAM de, no mínimo, 8 Mbytes;
•  Modo de Configuração: Via display ou via interface WEB;
• Alimentação Externa 110 ~ 220 VAC, 6 VCD, 1W ou Poe (Power Over Internet) integrado;
• Manual em português;
• Cor preta, argila ou grafite;
• Referência: GRANDSTREAM GXP 1615/1625 ou equivalente técnico</v>
      </c>
      <c r="C88" s="30" t="str">
        <f>Item43!E3</f>
        <v>unidade</v>
      </c>
      <c r="D88" s="30">
        <f>Item43!F3</f>
        <v>600</v>
      </c>
      <c r="E88" s="35">
        <f>MIN(Item43!H3:H17)</f>
        <v>253.22</v>
      </c>
      <c r="F88" s="32">
        <f t="shared" si="1"/>
        <v>151932</v>
      </c>
      <c r="G88" s="40"/>
    </row>
    <row r="89" spans="1:7" s="39" customFormat="1" ht="17.25" x14ac:dyDescent="0.2">
      <c r="A89" s="34" t="s">
        <v>78</v>
      </c>
      <c r="B89" s="74" t="str">
        <f>INDEX(Item44!G3:G17,MATCH(E90,Item44!H3:H17,0))</f>
        <v>COLOMBO - loja virtual</v>
      </c>
      <c r="C89" s="75"/>
      <c r="D89" s="75"/>
      <c r="E89" s="75"/>
      <c r="F89" s="76"/>
      <c r="G89" s="40"/>
    </row>
    <row r="90" spans="1:7" s="39" customFormat="1" ht="102" x14ac:dyDescent="0.2">
      <c r="A90" s="30">
        <v>44</v>
      </c>
      <c r="B90" s="31" t="str">
        <f>Item44!B3</f>
        <v>FREEZER VERTICAL FROST FREE, com as seguintes especificações: 
• Capacidade: mínimo de 200 litros;
• Selo Procel classe A;
• Fluído refrigerante ecológico;
• Com gavetas removíveis;
• Controle de temperatura;
• Tensão elétrica: 220 V;
• Cor branca.</v>
      </c>
      <c r="C90" s="30" t="str">
        <f>Item44!E3</f>
        <v>unidade</v>
      </c>
      <c r="D90" s="30">
        <f>Item44!F3</f>
        <v>40</v>
      </c>
      <c r="E90" s="35">
        <f>MIN(Item44!H3:H17)</f>
        <v>1639</v>
      </c>
      <c r="F90" s="32">
        <f t="shared" si="1"/>
        <v>65560</v>
      </c>
      <c r="G90" s="40"/>
    </row>
    <row r="91" spans="1:7" s="39" customFormat="1" ht="17.25" x14ac:dyDescent="0.2">
      <c r="A91" s="34" t="s">
        <v>78</v>
      </c>
      <c r="B91" s="74" t="str">
        <f>INDEX(Item45!G3:G17,MATCH(E92,Item45!H3:H17,0))</f>
        <v>UPPERSEG - loja virtual</v>
      </c>
      <c r="C91" s="75"/>
      <c r="D91" s="75"/>
      <c r="E91" s="75"/>
      <c r="F91" s="76"/>
      <c r="G91" s="40"/>
    </row>
    <row r="92" spans="1:7" s="39" customFormat="1" ht="216.75" x14ac:dyDescent="0.2">
      <c r="A92" s="30">
        <v>45</v>
      </c>
      <c r="B92" s="31" t="str">
        <f>Item45!B3</f>
        <v>ADAPTADOR PARA TELEFONE ANALÓGICO
• 1 porta WAN 100BASE-T RJ-45 Porta Ethernet (IEEE 802.3)
• 1 porta LAN 100 BASE-T RJ-45 Porta Ethertnet (IEEE 802.3)
• 2 portas de telefonia FXS RJ11, com 2 números de telefones independentes;
• Saídas de telefone compatíveis com telefones comuns com e sem fio, ou aparelhos de FAX
• Compatibilidade com protocolo SIP 2.0 (RFC 3261)
• Suporte a múltipla compressão de voz: G.711, G.726 , G. 723,.1, G.729
• Suporte DTMF e FSK
• Passagem de Fax G711 e T.38
• Suporte à supressão de silêncio, cancelamento de eco (G.165, G167, e G168), CNG (geração de ruído de conforto) e PLC (cancelamento de perda de pacote)
• Configuração de rede: estática, DHCP ou PPPoE (ADSL)
• Configurável através do navegador
• Compatível com as funções telefônicas: identificação de chamada, chamada em espera, correio de voz, etc
• Alimentação através de fonte externa bivolt automática</v>
      </c>
      <c r="C92" s="30" t="str">
        <f>Item45!E3</f>
        <v>unidade</v>
      </c>
      <c r="D92" s="30">
        <f>Item45!F3</f>
        <v>225</v>
      </c>
      <c r="E92" s="35">
        <f>MIN(Item45!H3:H17)</f>
        <v>309.51</v>
      </c>
      <c r="F92" s="32">
        <f t="shared" si="1"/>
        <v>69639.75</v>
      </c>
      <c r="G92" s="40"/>
    </row>
    <row r="93" spans="1:7" ht="15.75" x14ac:dyDescent="0.25">
      <c r="A93" s="73" t="s">
        <v>77</v>
      </c>
      <c r="B93" s="73"/>
      <c r="C93" s="73"/>
      <c r="D93" s="73"/>
      <c r="E93" s="73"/>
      <c r="F93" s="33">
        <f>SUM(F4:F92)</f>
        <v>1041418.43</v>
      </c>
    </row>
  </sheetData>
  <mergeCells count="47">
    <mergeCell ref="A1:F1"/>
    <mergeCell ref="A93:E93"/>
    <mergeCell ref="B3:F3"/>
    <mergeCell ref="B5:F5"/>
    <mergeCell ref="B7:F7"/>
    <mergeCell ref="B9:F9"/>
    <mergeCell ref="B11:F11"/>
    <mergeCell ref="B13:F13"/>
    <mergeCell ref="B15:F15"/>
    <mergeCell ref="B17:F17"/>
    <mergeCell ref="B43:F43"/>
    <mergeCell ref="B45:F45"/>
    <mergeCell ref="B47:F47"/>
    <mergeCell ref="B49:F49"/>
    <mergeCell ref="B51:F51"/>
    <mergeCell ref="B19:F19"/>
    <mergeCell ref="B21:F21"/>
    <mergeCell ref="B23:F23"/>
    <mergeCell ref="B25:F25"/>
    <mergeCell ref="B27:F27"/>
    <mergeCell ref="B35:F35"/>
    <mergeCell ref="B29:F29"/>
    <mergeCell ref="B37:F37"/>
    <mergeCell ref="B39:F39"/>
    <mergeCell ref="B41:F41"/>
    <mergeCell ref="B31:F31"/>
    <mergeCell ref="B33:F33"/>
    <mergeCell ref="B67:F67"/>
    <mergeCell ref="B53:F53"/>
    <mergeCell ref="B75:F75"/>
    <mergeCell ref="B55:F55"/>
    <mergeCell ref="B57:F57"/>
    <mergeCell ref="B59:F59"/>
    <mergeCell ref="B61:F61"/>
    <mergeCell ref="B63:F63"/>
    <mergeCell ref="B65:F65"/>
    <mergeCell ref="B69:F69"/>
    <mergeCell ref="B71:F71"/>
    <mergeCell ref="B73:F73"/>
    <mergeCell ref="B77:F77"/>
    <mergeCell ref="B79:F79"/>
    <mergeCell ref="B81:F81"/>
    <mergeCell ref="B83:F83"/>
    <mergeCell ref="B85:F85"/>
    <mergeCell ref="B87:F87"/>
    <mergeCell ref="B89:F89"/>
    <mergeCell ref="B91:F91"/>
  </mergeCells>
  <pageMargins left="0.51181102362204722" right="0.51181102362204722" top="0.78740157480314965" bottom="0.78740157480314965" header="0.31496062992125984" footer="0.31496062992125984"/>
  <pageSetup paperSize="9" scale="8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0" sqref="G10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14</v>
      </c>
      <c r="B2" s="42" t="s">
        <v>75</v>
      </c>
      <c r="C2" s="43"/>
      <c r="D2" s="44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83</v>
      </c>
      <c r="C3" s="46"/>
      <c r="D3" s="47"/>
      <c r="E3" s="60" t="s">
        <v>9</v>
      </c>
      <c r="F3" s="61">
        <v>250</v>
      </c>
      <c r="G3" s="4" t="s">
        <v>125</v>
      </c>
      <c r="H3" s="5">
        <v>60.46</v>
      </c>
      <c r="I3" s="5">
        <f>IF(H3="","",(IF($C$20&lt;25%,"N/A",IF(H3&lt;=($D$20+$B$20),H3,"Descartado"))))</f>
        <v>60.46</v>
      </c>
    </row>
    <row r="4" spans="1:9" x14ac:dyDescent="0.2">
      <c r="A4" s="42"/>
      <c r="B4" s="48"/>
      <c r="C4" s="49"/>
      <c r="D4" s="50"/>
      <c r="E4" s="60"/>
      <c r="F4" s="60"/>
      <c r="G4" s="4" t="s">
        <v>130</v>
      </c>
      <c r="H4" s="5">
        <v>100.42</v>
      </c>
      <c r="I4" s="5">
        <f t="shared" ref="I4:I17" si="0">IF(H4="","",(IF($C$20&lt;25%,"N/A",IF(H4&lt;=($D$20+$B$20),H4,"Descartado"))))</f>
        <v>100.42</v>
      </c>
    </row>
    <row r="5" spans="1:9" x14ac:dyDescent="0.2">
      <c r="A5" s="42"/>
      <c r="B5" s="48"/>
      <c r="C5" s="49"/>
      <c r="D5" s="50"/>
      <c r="E5" s="60"/>
      <c r="F5" s="60"/>
      <c r="G5" s="4" t="s">
        <v>142</v>
      </c>
      <c r="H5" s="5">
        <v>37.83</v>
      </c>
      <c r="I5" s="5">
        <f t="shared" si="0"/>
        <v>37.83</v>
      </c>
    </row>
    <row r="6" spans="1:9" x14ac:dyDescent="0.2">
      <c r="A6" s="42"/>
      <c r="B6" s="48"/>
      <c r="C6" s="49"/>
      <c r="D6" s="50"/>
      <c r="E6" s="60"/>
      <c r="F6" s="60"/>
      <c r="G6" s="4" t="s">
        <v>143</v>
      </c>
      <c r="H6" s="5">
        <v>37.15</v>
      </c>
      <c r="I6" s="5">
        <f t="shared" si="0"/>
        <v>37.15</v>
      </c>
    </row>
    <row r="7" spans="1:9" x14ac:dyDescent="0.2">
      <c r="A7" s="42"/>
      <c r="B7" s="48"/>
      <c r="C7" s="49"/>
      <c r="D7" s="50"/>
      <c r="E7" s="60"/>
      <c r="F7" s="60"/>
      <c r="G7" s="4" t="s">
        <v>121</v>
      </c>
      <c r="H7" s="5">
        <v>58.31</v>
      </c>
      <c r="I7" s="5">
        <f t="shared" si="0"/>
        <v>58.31</v>
      </c>
    </row>
    <row r="8" spans="1:9" x14ac:dyDescent="0.2">
      <c r="A8" s="42"/>
      <c r="B8" s="48"/>
      <c r="C8" s="49"/>
      <c r="D8" s="50"/>
      <c r="E8" s="60"/>
      <c r="F8" s="60"/>
      <c r="G8" s="4" t="s">
        <v>146</v>
      </c>
      <c r="H8" s="5">
        <v>307.42</v>
      </c>
      <c r="I8" s="5" t="str">
        <f t="shared" si="0"/>
        <v>Descartado</v>
      </c>
    </row>
    <row r="9" spans="1:9" x14ac:dyDescent="0.2">
      <c r="A9" s="42"/>
      <c r="B9" s="48"/>
      <c r="C9" s="49"/>
      <c r="D9" s="50"/>
      <c r="E9" s="60"/>
      <c r="F9" s="60"/>
      <c r="G9" s="4" t="s">
        <v>147</v>
      </c>
      <c r="H9" s="5">
        <v>37.130000000000003</v>
      </c>
      <c r="I9" s="5">
        <f t="shared" si="0"/>
        <v>37.130000000000003</v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97.942250137031095</v>
      </c>
      <c r="C20" s="18">
        <f>IF(H23&lt;2,"N/A",(B20/D20))</f>
        <v>1.07339014115609</v>
      </c>
      <c r="D20" s="19">
        <f>AVERAGE(H3:H17)</f>
        <v>91.245714285714271</v>
      </c>
      <c r="E20" s="20">
        <f>IF(H23&lt;2,"N/A",(IF(C20&lt;=25%,"N/A",AVERAGE(I3:I17))))</f>
        <v>55.216666666666661</v>
      </c>
      <c r="F20" s="19">
        <f>MEDIAN(H3:H17)</f>
        <v>58.31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55.216666666666661</v>
      </c>
      <c r="E22" s="63"/>
    </row>
    <row r="23" spans="1:9" x14ac:dyDescent="0.2">
      <c r="B23" s="62" t="s">
        <v>10</v>
      </c>
      <c r="C23" s="62"/>
      <c r="D23" s="63">
        <f>ROUND(D22,2)*F3</f>
        <v>13805</v>
      </c>
      <c r="E23" s="63"/>
      <c r="G23" s="36" t="s">
        <v>41</v>
      </c>
      <c r="H23" s="37">
        <f>COUNT(H3:H17)</f>
        <v>7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15</v>
      </c>
      <c r="B2" s="42" t="s">
        <v>75</v>
      </c>
      <c r="C2" s="43"/>
      <c r="D2" s="44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84</v>
      </c>
      <c r="C3" s="46"/>
      <c r="D3" s="47"/>
      <c r="E3" s="60" t="s">
        <v>9</v>
      </c>
      <c r="F3" s="61">
        <v>50</v>
      </c>
      <c r="G3" s="4" t="s">
        <v>148</v>
      </c>
      <c r="H3" s="5">
        <v>120.08</v>
      </c>
      <c r="I3" s="5" t="str">
        <f>IF(H3="","",(IF($C$20&lt;25%,"N/A",IF(H3&lt;=($D$20+$B$20),H3,"Descartado"))))</f>
        <v>N/A</v>
      </c>
    </row>
    <row r="4" spans="1:9" x14ac:dyDescent="0.2">
      <c r="A4" s="42"/>
      <c r="B4" s="48"/>
      <c r="C4" s="49"/>
      <c r="D4" s="50"/>
      <c r="E4" s="60"/>
      <c r="F4" s="60"/>
      <c r="G4" s="4" t="s">
        <v>149</v>
      </c>
      <c r="H4" s="5">
        <v>120.09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2"/>
      <c r="B5" s="48"/>
      <c r="C5" s="49"/>
      <c r="D5" s="50"/>
      <c r="E5" s="60"/>
      <c r="F5" s="60"/>
      <c r="G5" s="4" t="s">
        <v>150</v>
      </c>
      <c r="H5" s="5">
        <v>120.9</v>
      </c>
      <c r="I5" s="5" t="str">
        <f t="shared" si="0"/>
        <v>N/A</v>
      </c>
    </row>
    <row r="6" spans="1:9" x14ac:dyDescent="0.2">
      <c r="A6" s="42"/>
      <c r="B6" s="48"/>
      <c r="C6" s="49"/>
      <c r="D6" s="50"/>
      <c r="E6" s="60"/>
      <c r="F6" s="60"/>
      <c r="G6" s="4"/>
      <c r="H6" s="5"/>
      <c r="I6" s="5" t="str">
        <f t="shared" si="0"/>
        <v/>
      </c>
    </row>
    <row r="7" spans="1:9" x14ac:dyDescent="0.2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0.47056703383613263</v>
      </c>
      <c r="C20" s="18">
        <f>IF(H23&lt;2,"N/A",(B20/D20))</f>
        <v>3.9097712396720793E-3</v>
      </c>
      <c r="D20" s="19">
        <f>AVERAGE(H3:H17)</f>
        <v>120.35666666666668</v>
      </c>
      <c r="E20" s="20" t="str">
        <f>IF(H23&lt;2,"N/A",(IF(C20&lt;=25%,"N/A",AVERAGE(I3:I17))))</f>
        <v>N/A</v>
      </c>
      <c r="F20" s="19">
        <f>MEDIAN(H3:H17)</f>
        <v>120.09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120.35666666666668</v>
      </c>
      <c r="E22" s="63"/>
    </row>
    <row r="23" spans="1:9" x14ac:dyDescent="0.2">
      <c r="B23" s="62" t="s">
        <v>10</v>
      </c>
      <c r="C23" s="62"/>
      <c r="D23" s="63">
        <f>ROUND(D22,2)*F3</f>
        <v>6018</v>
      </c>
      <c r="E23" s="63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16</v>
      </c>
      <c r="B2" s="42" t="s">
        <v>75</v>
      </c>
      <c r="C2" s="43"/>
      <c r="D2" s="44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116</v>
      </c>
      <c r="C3" s="46"/>
      <c r="D3" s="47"/>
      <c r="E3" s="60" t="s">
        <v>9</v>
      </c>
      <c r="F3" s="61">
        <v>200</v>
      </c>
      <c r="G3" s="4" t="s">
        <v>237</v>
      </c>
      <c r="H3" s="5">
        <v>352.92</v>
      </c>
      <c r="I3" s="5" t="str">
        <f>IF(H3="","",(IF($C$20&lt;25%,"N/A",IF(H3&lt;=($D$20+$B$20),H3,"Descartado"))))</f>
        <v>N/A</v>
      </c>
    </row>
    <row r="4" spans="1:9" x14ac:dyDescent="0.2">
      <c r="A4" s="42"/>
      <c r="B4" s="48"/>
      <c r="C4" s="49"/>
      <c r="D4" s="50"/>
      <c r="E4" s="60"/>
      <c r="F4" s="60"/>
      <c r="G4" s="4" t="s">
        <v>137</v>
      </c>
      <c r="H4" s="5">
        <v>253.22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2"/>
      <c r="B5" s="48"/>
      <c r="C5" s="49"/>
      <c r="D5" s="50"/>
      <c r="E5" s="60"/>
      <c r="F5" s="60"/>
      <c r="G5" s="4" t="s">
        <v>238</v>
      </c>
      <c r="H5" s="5">
        <v>275</v>
      </c>
      <c r="I5" s="5" t="str">
        <f t="shared" si="0"/>
        <v>N/A</v>
      </c>
    </row>
    <row r="6" spans="1:9" x14ac:dyDescent="0.2">
      <c r="A6" s="42"/>
      <c r="B6" s="48"/>
      <c r="C6" s="49"/>
      <c r="D6" s="50"/>
      <c r="E6" s="60"/>
      <c r="F6" s="60"/>
      <c r="G6" s="4" t="s">
        <v>239</v>
      </c>
      <c r="H6" s="5">
        <v>298</v>
      </c>
      <c r="I6" s="5" t="str">
        <f t="shared" si="0"/>
        <v>N/A</v>
      </c>
    </row>
    <row r="7" spans="1:9" x14ac:dyDescent="0.2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42.852887495088346</v>
      </c>
      <c r="C20" s="18">
        <f>IF(H23&lt;2,"N/A",(B20/D20))</f>
        <v>0.14536997301453042</v>
      </c>
      <c r="D20" s="19">
        <f>AVERAGE(H3:H17)</f>
        <v>294.78499999999997</v>
      </c>
      <c r="E20" s="20" t="str">
        <f>IF(H23&lt;2,"N/A",(IF(C20&lt;=25%,"N/A",AVERAGE(I3:I17))))</f>
        <v>N/A</v>
      </c>
      <c r="F20" s="19">
        <f>MEDIAN(H3:H17)</f>
        <v>286.5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294.78499999999997</v>
      </c>
      <c r="E22" s="63"/>
    </row>
    <row r="23" spans="1:9" x14ac:dyDescent="0.2">
      <c r="B23" s="62" t="s">
        <v>10</v>
      </c>
      <c r="C23" s="62"/>
      <c r="D23" s="63">
        <f>ROUND(D22,2)*F3</f>
        <v>58958.000000000007</v>
      </c>
      <c r="E23" s="63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6" sqref="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17</v>
      </c>
      <c r="B2" s="42" t="s">
        <v>75</v>
      </c>
      <c r="C2" s="43"/>
      <c r="D2" s="44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119</v>
      </c>
      <c r="C3" s="46"/>
      <c r="D3" s="47"/>
      <c r="E3" s="60" t="s">
        <v>9</v>
      </c>
      <c r="F3" s="61">
        <v>10</v>
      </c>
      <c r="G3" s="4" t="s">
        <v>122</v>
      </c>
      <c r="H3" s="5">
        <v>945.83</v>
      </c>
      <c r="I3" s="5">
        <f>IF(H3="","",(IF($C$20&lt;25%,"N/A",IF(H3&lt;=($D$20+$B$20),H3,"Descartado"))))</f>
        <v>945.83</v>
      </c>
    </row>
    <row r="4" spans="1:9" x14ac:dyDescent="0.2">
      <c r="A4" s="42"/>
      <c r="B4" s="48"/>
      <c r="C4" s="49"/>
      <c r="D4" s="50"/>
      <c r="E4" s="60"/>
      <c r="F4" s="60"/>
      <c r="G4" s="4" t="s">
        <v>127</v>
      </c>
      <c r="H4" s="5">
        <v>840.28</v>
      </c>
      <c r="I4" s="5">
        <f t="shared" ref="I4:I17" si="0">IF(H4="","",(IF($C$20&lt;25%,"N/A",IF(H4&lt;=($D$20+$B$20),H4,"Descartado"))))</f>
        <v>840.28</v>
      </c>
    </row>
    <row r="5" spans="1:9" x14ac:dyDescent="0.2">
      <c r="A5" s="42"/>
      <c r="B5" s="48"/>
      <c r="C5" s="49"/>
      <c r="D5" s="50"/>
      <c r="E5" s="60"/>
      <c r="F5" s="60"/>
      <c r="G5" s="4" t="s">
        <v>151</v>
      </c>
      <c r="H5" s="5">
        <v>819.79</v>
      </c>
      <c r="I5" s="5">
        <f t="shared" si="0"/>
        <v>819.79</v>
      </c>
    </row>
    <row r="6" spans="1:9" x14ac:dyDescent="0.2">
      <c r="A6" s="42"/>
      <c r="B6" s="48"/>
      <c r="C6" s="49"/>
      <c r="D6" s="50"/>
      <c r="E6" s="60"/>
      <c r="F6" s="60"/>
      <c r="G6" s="4" t="s">
        <v>152</v>
      </c>
      <c r="H6" s="5">
        <v>2049.4699999999998</v>
      </c>
      <c r="I6" s="5" t="str">
        <f t="shared" si="0"/>
        <v>Descartado</v>
      </c>
    </row>
    <row r="7" spans="1:9" x14ac:dyDescent="0.2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592.99531562933362</v>
      </c>
      <c r="C20" s="18">
        <f>IF(H23&lt;2,"N/A",(B20/D20))</f>
        <v>0.50951508956695912</v>
      </c>
      <c r="D20" s="19">
        <f>AVERAGE(H3:H17)</f>
        <v>1163.8425</v>
      </c>
      <c r="E20" s="20">
        <f>IF(H23&lt;2,"N/A",(IF(C20&lt;=25%,"N/A",AVERAGE(I3:I17))))</f>
        <v>868.63333333333333</v>
      </c>
      <c r="F20" s="19">
        <f>MEDIAN(H3:H17)</f>
        <v>893.05500000000006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868.63333333333333</v>
      </c>
      <c r="E22" s="63"/>
    </row>
    <row r="23" spans="1:9" x14ac:dyDescent="0.2">
      <c r="B23" s="62" t="s">
        <v>10</v>
      </c>
      <c r="C23" s="62"/>
      <c r="D23" s="63">
        <f>ROUND(D22,2)*F3</f>
        <v>8686.2999999999993</v>
      </c>
      <c r="E23" s="63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3" sqref="G3:G1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24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18</v>
      </c>
      <c r="B2" s="42" t="s">
        <v>75</v>
      </c>
      <c r="C2" s="43"/>
      <c r="D2" s="44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42"/>
      <c r="B3" s="45" t="s">
        <v>85</v>
      </c>
      <c r="C3" s="46"/>
      <c r="D3" s="47"/>
      <c r="E3" s="60" t="s">
        <v>9</v>
      </c>
      <c r="F3" s="61">
        <v>60</v>
      </c>
      <c r="G3" s="4" t="s">
        <v>122</v>
      </c>
      <c r="H3" s="5">
        <v>161.91</v>
      </c>
      <c r="I3" s="5">
        <f>IF(H3="","",(IF($C$20&lt;25%,"N/A",IF(H3&lt;=($D$20+$B$20),H3,"Descartado"))))</f>
        <v>161.91</v>
      </c>
    </row>
    <row r="4" spans="1:9" x14ac:dyDescent="0.2">
      <c r="A4" s="42"/>
      <c r="B4" s="48"/>
      <c r="C4" s="49"/>
      <c r="D4" s="50"/>
      <c r="E4" s="60"/>
      <c r="F4" s="60"/>
      <c r="G4" s="4" t="s">
        <v>123</v>
      </c>
      <c r="H4" s="5">
        <v>177.28</v>
      </c>
      <c r="I4" s="5">
        <f t="shared" ref="I4:I17" si="0">IF(H4="","",(IF($C$20&lt;25%,"N/A",IF(H4&lt;=($D$20+$B$20),H4,"Descartado"))))</f>
        <v>177.28</v>
      </c>
    </row>
    <row r="5" spans="1:9" x14ac:dyDescent="0.2">
      <c r="A5" s="42"/>
      <c r="B5" s="48"/>
      <c r="C5" s="49"/>
      <c r="D5" s="50"/>
      <c r="E5" s="60"/>
      <c r="F5" s="60"/>
      <c r="G5" s="4" t="s">
        <v>124</v>
      </c>
      <c r="H5" s="5">
        <v>184.43</v>
      </c>
      <c r="I5" s="5">
        <f t="shared" si="0"/>
        <v>184.43</v>
      </c>
    </row>
    <row r="6" spans="1:9" x14ac:dyDescent="0.2">
      <c r="A6" s="42"/>
      <c r="B6" s="48"/>
      <c r="C6" s="49"/>
      <c r="D6" s="50"/>
      <c r="E6" s="60"/>
      <c r="F6" s="60"/>
      <c r="G6" s="4" t="s">
        <v>126</v>
      </c>
      <c r="H6" s="5">
        <v>174.09</v>
      </c>
      <c r="I6" s="5">
        <f t="shared" si="0"/>
        <v>174.09</v>
      </c>
    </row>
    <row r="7" spans="1:9" x14ac:dyDescent="0.2">
      <c r="A7" s="42"/>
      <c r="B7" s="48"/>
      <c r="C7" s="49"/>
      <c r="D7" s="50"/>
      <c r="E7" s="60"/>
      <c r="F7" s="60"/>
      <c r="G7" s="4" t="s">
        <v>129</v>
      </c>
      <c r="H7" s="5">
        <v>144.49</v>
      </c>
      <c r="I7" s="5">
        <f t="shared" si="0"/>
        <v>144.49</v>
      </c>
    </row>
    <row r="8" spans="1:9" x14ac:dyDescent="0.2">
      <c r="A8" s="42"/>
      <c r="B8" s="48"/>
      <c r="C8" s="49"/>
      <c r="D8" s="50"/>
      <c r="E8" s="60"/>
      <c r="F8" s="60"/>
      <c r="G8" s="4" t="s">
        <v>121</v>
      </c>
      <c r="H8" s="5">
        <v>273.58999999999997</v>
      </c>
      <c r="I8" s="5" t="str">
        <f t="shared" si="0"/>
        <v>Descartado</v>
      </c>
    </row>
    <row r="9" spans="1:9" x14ac:dyDescent="0.2">
      <c r="A9" s="42"/>
      <c r="B9" s="48"/>
      <c r="C9" s="49"/>
      <c r="D9" s="50"/>
      <c r="E9" s="60"/>
      <c r="F9" s="60"/>
      <c r="G9" s="4" t="s">
        <v>144</v>
      </c>
      <c r="H9" s="5">
        <v>151.74</v>
      </c>
      <c r="I9" s="5">
        <f t="shared" si="0"/>
        <v>151.74</v>
      </c>
    </row>
    <row r="10" spans="1:9" x14ac:dyDescent="0.2">
      <c r="A10" s="42"/>
      <c r="B10" s="48"/>
      <c r="C10" s="49"/>
      <c r="D10" s="50"/>
      <c r="E10" s="60"/>
      <c r="F10" s="60"/>
      <c r="G10" s="4" t="s">
        <v>146</v>
      </c>
      <c r="H10" s="5">
        <v>273.60000000000002</v>
      </c>
      <c r="I10" s="5" t="str">
        <f t="shared" si="0"/>
        <v>Descartado</v>
      </c>
    </row>
    <row r="11" spans="1:9" x14ac:dyDescent="0.2">
      <c r="A11" s="42"/>
      <c r="B11" s="48"/>
      <c r="C11" s="49"/>
      <c r="D11" s="50"/>
      <c r="E11" s="60"/>
      <c r="F11" s="60"/>
      <c r="G11" s="4" t="s">
        <v>147</v>
      </c>
      <c r="H11" s="5">
        <v>163.95</v>
      </c>
      <c r="I11" s="5">
        <f t="shared" si="0"/>
        <v>163.95</v>
      </c>
    </row>
    <row r="12" spans="1:9" x14ac:dyDescent="0.2">
      <c r="A12" s="42"/>
      <c r="B12" s="48"/>
      <c r="C12" s="49"/>
      <c r="D12" s="50"/>
      <c r="E12" s="60"/>
      <c r="F12" s="60"/>
      <c r="G12" s="4" t="s">
        <v>153</v>
      </c>
      <c r="H12" s="5">
        <v>146.43</v>
      </c>
      <c r="I12" s="5">
        <f t="shared" si="0"/>
        <v>146.43</v>
      </c>
    </row>
    <row r="13" spans="1:9" x14ac:dyDescent="0.2">
      <c r="A13" s="42"/>
      <c r="B13" s="48"/>
      <c r="C13" s="49"/>
      <c r="D13" s="50"/>
      <c r="E13" s="60"/>
      <c r="F13" s="60"/>
      <c r="G13" s="4" t="s">
        <v>154</v>
      </c>
      <c r="H13" s="5">
        <v>167.02</v>
      </c>
      <c r="I13" s="5">
        <f t="shared" si="0"/>
        <v>167.02</v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46.245976060822564</v>
      </c>
      <c r="C20" s="18">
        <f>IF(H23&lt;2,"N/A",(B20/D20))</f>
        <v>0.25201792228455766</v>
      </c>
      <c r="D20" s="19">
        <f>AVERAGE(H3:H17)</f>
        <v>183.5027272727273</v>
      </c>
      <c r="E20" s="20">
        <f>IF(H23&lt;2,"N/A",(IF(C20&lt;=25%,"N/A",AVERAGE(I3:I17))))</f>
        <v>163.48222222222225</v>
      </c>
      <c r="F20" s="19">
        <f>MEDIAN(H3:H17)</f>
        <v>167.02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32</v>
      </c>
      <c r="C22" s="62"/>
      <c r="D22" s="63">
        <f>IF(C20&lt;=25%,D20,MIN(E20:F20))</f>
        <v>163.48222222222225</v>
      </c>
      <c r="E22" s="63"/>
    </row>
    <row r="23" spans="1:9" x14ac:dyDescent="0.2">
      <c r="B23" s="62" t="s">
        <v>10</v>
      </c>
      <c r="C23" s="62"/>
      <c r="D23" s="63">
        <f>ROUND(D22,2)*F3</f>
        <v>9808.7999999999993</v>
      </c>
      <c r="E23" s="63"/>
      <c r="G23" s="36" t="s">
        <v>41</v>
      </c>
      <c r="H23" s="37">
        <f>COUNT(H3:H17)</f>
        <v>11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33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47</vt:i4>
      </vt:variant>
      <vt:variant>
        <vt:lpstr>Intervalos nomeados</vt:lpstr>
      </vt:variant>
      <vt:variant>
        <vt:i4>3</vt:i4>
      </vt:variant>
    </vt:vector>
  </HeadingPairs>
  <TitlesOfParts>
    <vt:vector size="50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TOTAL</vt:lpstr>
      <vt:lpstr>menores preços</vt:lpstr>
      <vt:lpstr>TOTAL!Area_de_impressao</vt:lpstr>
      <vt:lpstr>'menores preços'!Titulos_de_impressao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Marconni Rodrigues de Alcantara Santos</cp:lastModifiedBy>
  <cp:lastPrinted>2019-10-09T20:08:28Z</cp:lastPrinted>
  <dcterms:created xsi:type="dcterms:W3CDTF">2019-01-16T20:04:04Z</dcterms:created>
  <dcterms:modified xsi:type="dcterms:W3CDTF">2019-10-09T20:23:37Z</dcterms:modified>
</cp:coreProperties>
</file>